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EstaPastaDeTrabalho" defaultThemeVersion="166925"/>
  <mc:AlternateContent xmlns:mc="http://schemas.openxmlformats.org/markup-compatibility/2006">
    <mc:Choice Requires="x15">
      <x15ac:absPath xmlns:x15ac="http://schemas.microsoft.com/office/spreadsheetml/2010/11/ac" url="Q:\DG\GDG\_Compartilhado\Processo de aquisições\2024\"/>
    </mc:Choice>
  </mc:AlternateContent>
  <xr:revisionPtr revIDLastSave="0" documentId="8_{04ACC875-5B57-440C-B5D3-6DCD67831008}" xr6:coauthVersionLast="47" xr6:coauthVersionMax="47" xr10:uidLastSave="{00000000-0000-0000-0000-000000000000}"/>
  <bookViews>
    <workbookView xWindow="28680" yWindow="-120" windowWidth="29040" windowHeight="15840" activeTab="1"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discricionárias'!$B$6:$S$42</definedName>
    <definedName name="_xlnm._FilterDatabase" localSheetId="0" hidden="1">PCA!$B$6:$T$285</definedName>
    <definedName name="_xlnm._FilterDatabase" localSheetId="2" hidden="1">'Resumo por unidade'!$H$25:$K$181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I235" i="4"/>
  <c r="I58" i="4"/>
  <c r="I26" i="6"/>
  <c r="I13" i="6"/>
  <c r="I83" i="4"/>
  <c r="I10" i="4" l="1"/>
  <c r="I9" i="4"/>
  <c r="I7" i="6"/>
  <c r="I31" i="6" l="1"/>
  <c r="I50" i="4" l="1"/>
  <c r="I284" i="4"/>
  <c r="I228" i="4"/>
  <c r="I227" i="4"/>
  <c r="I201" i="4"/>
  <c r="I142" i="4"/>
  <c r="I138" i="4"/>
  <c r="I129" i="4"/>
  <c r="I122" i="4"/>
  <c r="I85" i="4"/>
  <c r="I113" i="4"/>
  <c r="I108" i="4"/>
  <c r="I102" i="4"/>
  <c r="I99" i="4"/>
  <c r="I93" i="4"/>
  <c r="I91" i="4"/>
  <c r="I89" i="4"/>
  <c r="I88" i="4"/>
  <c r="I32" i="6"/>
  <c r="I30" i="6"/>
  <c r="I29" i="6"/>
  <c r="I18" i="6" l="1"/>
  <c r="E52" i="5"/>
  <c r="J16" i="5"/>
  <c r="E40" i="5"/>
  <c r="J10" i="5"/>
  <c r="I144" i="5"/>
  <c r="K144" i="5" s="1"/>
  <c r="I145" i="5"/>
  <c r="K145" i="5" s="1"/>
  <c r="I146" i="5"/>
  <c r="K146" i="5" s="1"/>
  <c r="I148" i="5"/>
  <c r="K148" i="5" s="1"/>
  <c r="I149" i="5"/>
  <c r="K149" i="5" s="1"/>
  <c r="I151" i="5"/>
  <c r="K151" i="5" s="1"/>
  <c r="I152" i="5"/>
  <c r="K152" i="5" s="1"/>
  <c r="I52" i="5"/>
  <c r="K52" i="5" s="1"/>
  <c r="J12" i="5"/>
  <c r="E44" i="5"/>
  <c r="I48" i="5"/>
  <c r="I30" i="5"/>
  <c r="I33" i="5"/>
  <c r="I35" i="5"/>
  <c r="I36" i="5"/>
  <c r="I38" i="5"/>
  <c r="I40" i="5"/>
  <c r="I46" i="5"/>
  <c r="I47" i="5"/>
  <c r="I49" i="5"/>
  <c r="I50" i="5"/>
  <c r="I54" i="5"/>
  <c r="K54" i="5" s="1"/>
  <c r="I55" i="5"/>
  <c r="K55" i="5" s="1"/>
  <c r="I57" i="5"/>
  <c r="I58" i="5"/>
  <c r="I59" i="5"/>
  <c r="I61" i="5"/>
  <c r="I63" i="5"/>
  <c r="I67" i="5"/>
  <c r="I68" i="5"/>
  <c r="I71" i="5"/>
  <c r="I72" i="5"/>
  <c r="I73" i="5"/>
  <c r="I75" i="5"/>
  <c r="I76" i="5"/>
  <c r="I77" i="5"/>
  <c r="I78" i="5"/>
  <c r="I80" i="5"/>
  <c r="I83" i="5"/>
  <c r="I84" i="5"/>
  <c r="I86" i="5"/>
  <c r="I87" i="5"/>
  <c r="I88" i="5"/>
  <c r="I91" i="5"/>
  <c r="I93" i="5"/>
  <c r="I94" i="5"/>
  <c r="I95" i="5"/>
  <c r="I96" i="5"/>
  <c r="I100" i="5"/>
  <c r="I102" i="5"/>
  <c r="I103" i="5"/>
  <c r="I104" i="5"/>
  <c r="I107" i="5"/>
  <c r="I108" i="5"/>
  <c r="I109" i="5"/>
  <c r="I110" i="5"/>
  <c r="I111" i="5"/>
  <c r="I113" i="5"/>
  <c r="I114" i="5"/>
  <c r="I115" i="5"/>
  <c r="I116" i="5"/>
  <c r="I117" i="5"/>
  <c r="I118" i="5"/>
  <c r="I124" i="5"/>
  <c r="I125" i="5"/>
  <c r="I127" i="5"/>
  <c r="I128" i="5"/>
  <c r="I130" i="5"/>
  <c r="I134" i="5"/>
  <c r="I135" i="5"/>
  <c r="K135" i="5" s="1"/>
  <c r="I136" i="5"/>
  <c r="I138" i="5"/>
  <c r="K138" i="5" s="1"/>
  <c r="I158" i="5"/>
  <c r="I162" i="5"/>
  <c r="I164" i="5"/>
  <c r="I165" i="5"/>
  <c r="I166" i="5"/>
  <c r="I167" i="5"/>
  <c r="I169" i="5"/>
  <c r="I170" i="5"/>
  <c r="I173" i="5"/>
  <c r="I174" i="5"/>
  <c r="I177" i="5"/>
  <c r="I178" i="5"/>
  <c r="I179" i="5"/>
  <c r="I56" i="4" l="1"/>
  <c r="I70" i="5" s="1"/>
  <c r="K70" i="5" s="1"/>
  <c r="I199" i="4"/>
  <c r="I37" i="4"/>
  <c r="I41" i="4"/>
  <c r="I105" i="5" s="1"/>
  <c r="I97" i="5"/>
  <c r="I203" i="4"/>
  <c r="I106" i="4"/>
  <c r="I139" i="5"/>
  <c r="I167" i="4"/>
  <c r="I173" i="4"/>
  <c r="I172" i="4"/>
  <c r="I112" i="5" s="1"/>
  <c r="I154" i="5" l="1"/>
  <c r="K154" i="5" s="1"/>
  <c r="I11" i="6"/>
  <c r="E13" i="5"/>
  <c r="E9" i="5"/>
  <c r="E6" i="5"/>
  <c r="E37" i="5"/>
  <c r="E36" i="5"/>
  <c r="J8" i="5"/>
  <c r="E7" i="5" s="1"/>
  <c r="E26" i="5"/>
  <c r="E31" i="5"/>
  <c r="E30" i="5"/>
  <c r="E29" i="5"/>
  <c r="E28" i="5"/>
  <c r="E27" i="5"/>
  <c r="E25" i="5"/>
  <c r="E24" i="5"/>
  <c r="E21" i="5"/>
  <c r="J9" i="5"/>
  <c r="E19" i="5" s="1"/>
  <c r="I207" i="4"/>
  <c r="I27" i="4"/>
  <c r="I215" i="4"/>
  <c r="I175" i="5" s="1"/>
  <c r="I26" i="4"/>
  <c r="I210" i="4"/>
  <c r="I45" i="5" s="1"/>
  <c r="E10" i="5" l="1"/>
  <c r="E11" i="5"/>
  <c r="I24" i="4"/>
  <c r="I89" i="5" s="1"/>
  <c r="I43" i="4"/>
  <c r="I17" i="4"/>
  <c r="I16" i="4"/>
  <c r="I129" i="5" s="1"/>
  <c r="I55" i="4"/>
  <c r="I29" i="5" s="1"/>
  <c r="K29" i="5" s="1"/>
  <c r="I233" i="4"/>
  <c r="I206" i="4"/>
  <c r="I106" i="5"/>
  <c r="I86" i="4"/>
  <c r="I84" i="4"/>
  <c r="K178" i="5"/>
  <c r="I223" i="4"/>
  <c r="I10" i="6"/>
  <c r="E22" i="5"/>
  <c r="K108" i="5"/>
  <c r="K58" i="5"/>
  <c r="I250" i="4"/>
  <c r="I31" i="5" s="1"/>
  <c r="I195" i="4"/>
  <c r="I60" i="5" s="1"/>
  <c r="I176" i="4"/>
  <c r="I169" i="4"/>
  <c r="K164" i="5"/>
  <c r="K165" i="5"/>
  <c r="K166" i="5"/>
  <c r="K167" i="5"/>
  <c r="K169" i="5"/>
  <c r="K170" i="5"/>
  <c r="K174" i="5"/>
  <c r="K173" i="5"/>
  <c r="K175" i="5"/>
  <c r="K177" i="5"/>
  <c r="K179" i="5"/>
  <c r="K113" i="5"/>
  <c r="I242" i="4"/>
  <c r="I39" i="5" s="1"/>
  <c r="I163" i="5" l="1"/>
  <c r="I53" i="5"/>
  <c r="E20" i="5"/>
  <c r="E8" i="5"/>
  <c r="D61" i="5"/>
  <c r="D60" i="5"/>
  <c r="D59" i="5"/>
  <c r="D58" i="5"/>
  <c r="D57" i="5"/>
  <c r="D56" i="5"/>
  <c r="D53" i="5"/>
  <c r="D52" i="5"/>
  <c r="D51" i="5"/>
  <c r="D50" i="5"/>
  <c r="D49" i="5"/>
  <c r="D48" i="5"/>
  <c r="D47" i="5"/>
  <c r="D45" i="5"/>
  <c r="D43" i="5"/>
  <c r="D39" i="5"/>
  <c r="D38" i="5"/>
  <c r="D31" i="5"/>
  <c r="D30" i="5"/>
  <c r="D29" i="5"/>
  <c r="D28" i="5"/>
  <c r="D26" i="5"/>
  <c r="D25" i="5"/>
  <c r="D24" i="5"/>
  <c r="D21" i="5"/>
  <c r="D19" i="5"/>
  <c r="D13" i="5"/>
  <c r="D11" i="5"/>
  <c r="D10" i="5"/>
  <c r="D6" i="5"/>
  <c r="D42" i="5"/>
  <c r="I221" i="4"/>
  <c r="I87" i="4"/>
  <c r="I71" i="4"/>
  <c r="I70" i="4"/>
  <c r="I47" i="4"/>
  <c r="I23" i="6"/>
  <c r="I161" i="5" l="1"/>
  <c r="I147" i="5"/>
  <c r="K147" i="5" s="1"/>
  <c r="I133" i="5"/>
  <c r="E54" i="5"/>
  <c r="E55" i="5"/>
  <c r="K33" i="5" l="1"/>
  <c r="I12" i="4"/>
  <c r="I159" i="5" s="1"/>
  <c r="K38" i="5"/>
  <c r="K72" i="5"/>
  <c r="I204" i="4"/>
  <c r="I133" i="4"/>
  <c r="I224" i="4" l="1"/>
  <c r="I64" i="5" s="1"/>
  <c r="K64" i="5" s="1"/>
  <c r="I68" i="4"/>
  <c r="I123" i="5" s="1"/>
  <c r="I66" i="4"/>
  <c r="I98" i="5" s="1"/>
  <c r="I42" i="4"/>
  <c r="E46" i="5"/>
  <c r="J13" i="5"/>
  <c r="I65" i="4"/>
  <c r="I251" i="4"/>
  <c r="I56" i="5" s="1"/>
  <c r="K97" i="5"/>
  <c r="I216" i="4"/>
  <c r="I34" i="5" s="1"/>
  <c r="I41" i="5"/>
  <c r="I153" i="5"/>
  <c r="K153" i="5" s="1"/>
  <c r="K162" i="5"/>
  <c r="K161" i="5"/>
  <c r="K159" i="5"/>
  <c r="K158" i="5"/>
  <c r="K139" i="5"/>
  <c r="K136" i="5"/>
  <c r="K134" i="5"/>
  <c r="K130" i="5"/>
  <c r="K128" i="5"/>
  <c r="K127" i="5"/>
  <c r="K125" i="5"/>
  <c r="K124" i="5"/>
  <c r="K118" i="5"/>
  <c r="K117" i="5"/>
  <c r="K116" i="5"/>
  <c r="K115" i="5"/>
  <c r="K114" i="5"/>
  <c r="K111" i="5"/>
  <c r="K110" i="5"/>
  <c r="K109" i="5"/>
  <c r="K107" i="5"/>
  <c r="K104" i="5"/>
  <c r="K103" i="5"/>
  <c r="K102" i="5"/>
  <c r="K100" i="5"/>
  <c r="K96" i="5"/>
  <c r="K95" i="5"/>
  <c r="K94" i="5"/>
  <c r="K93" i="5"/>
  <c r="K91" i="5"/>
  <c r="K88" i="5"/>
  <c r="K87" i="5"/>
  <c r="K86" i="5"/>
  <c r="K84" i="5"/>
  <c r="K83" i="5"/>
  <c r="K80" i="5"/>
  <c r="K78" i="5"/>
  <c r="K76" i="5"/>
  <c r="K75" i="5"/>
  <c r="K77" i="5"/>
  <c r="K53" i="5"/>
  <c r="K57" i="5"/>
  <c r="K71" i="5"/>
  <c r="K36" i="5"/>
  <c r="K73" i="5"/>
  <c r="K67" i="5"/>
  <c r="K68" i="5"/>
  <c r="K63" i="5"/>
  <c r="K61" i="5"/>
  <c r="K59" i="5"/>
  <c r="K50" i="5"/>
  <c r="K49" i="5"/>
  <c r="K48" i="5"/>
  <c r="K47" i="5"/>
  <c r="K46" i="5"/>
  <c r="K40" i="5"/>
  <c r="K39" i="5"/>
  <c r="K35" i="5"/>
  <c r="K30" i="5"/>
  <c r="E12" i="5" l="1"/>
  <c r="E23" i="5"/>
  <c r="J7" i="5"/>
  <c r="K34" i="5"/>
  <c r="K123" i="5"/>
  <c r="K56" i="5"/>
  <c r="K41" i="5"/>
  <c r="I246" i="4"/>
  <c r="I74" i="5" s="1"/>
  <c r="K74" i="5" l="1"/>
  <c r="I90" i="4"/>
  <c r="K163" i="5"/>
  <c r="I261" i="4" l="1"/>
  <c r="I32" i="5" s="1"/>
  <c r="I260" i="4"/>
  <c r="I28" i="5" s="1"/>
  <c r="K28" i="5" l="1"/>
  <c r="K32" i="5"/>
  <c r="I52" i="4"/>
  <c r="I194" i="4"/>
  <c r="I43" i="5" s="1"/>
  <c r="I179" i="4"/>
  <c r="I175" i="4"/>
  <c r="I101" i="5" s="1"/>
  <c r="I168" i="4"/>
  <c r="I180" i="5" l="1"/>
  <c r="K180" i="5" s="1"/>
  <c r="K112" i="5"/>
  <c r="K43" i="5"/>
  <c r="K101" i="5"/>
  <c r="I248" i="4"/>
  <c r="I226" i="4"/>
  <c r="F57" i="5"/>
  <c r="I35" i="4"/>
  <c r="I122" i="5" s="1"/>
  <c r="F56" i="5"/>
  <c r="F30" i="5"/>
  <c r="F58" i="5"/>
  <c r="F59" i="5"/>
  <c r="I7" i="5"/>
  <c r="J20" i="5"/>
  <c r="I20" i="5"/>
  <c r="F29" i="5"/>
  <c r="I183" i="4"/>
  <c r="I190" i="4"/>
  <c r="I90" i="5" s="1"/>
  <c r="I219" i="4"/>
  <c r="I99" i="5" l="1"/>
  <c r="K99" i="5" s="1"/>
  <c r="I66" i="5"/>
  <c r="K66" i="5" s="1"/>
  <c r="I69" i="5"/>
  <c r="K69" i="5" s="1"/>
  <c r="K122" i="5"/>
  <c r="D55" i="5"/>
  <c r="K60" i="5"/>
  <c r="K90" i="5"/>
  <c r="I6" i="5"/>
  <c r="I170" i="4"/>
  <c r="I77" i="4"/>
  <c r="I37" i="5" s="1"/>
  <c r="K37" i="5" s="1"/>
  <c r="I160" i="5"/>
  <c r="K160" i="5" l="1"/>
  <c r="K31" i="5"/>
  <c r="K98" i="5"/>
  <c r="I178" i="4"/>
  <c r="I121" i="5" s="1"/>
  <c r="I180" i="4"/>
  <c r="I119" i="5" s="1"/>
  <c r="I185" i="4"/>
  <c r="I126" i="5" s="1"/>
  <c r="I191" i="4"/>
  <c r="I92" i="5" s="1"/>
  <c r="D54" i="5" l="1"/>
  <c r="D9" i="5"/>
  <c r="D27" i="5"/>
  <c r="K126" i="5"/>
  <c r="K92" i="5"/>
  <c r="K121" i="5"/>
  <c r="K119" i="5"/>
  <c r="I53" i="4"/>
  <c r="I27" i="5" s="1"/>
  <c r="K27" i="5" s="1"/>
  <c r="I64" i="4"/>
  <c r="I65" i="5" s="1"/>
  <c r="I67" i="4"/>
  <c r="I132" i="5" s="1"/>
  <c r="K65" i="5" l="1"/>
  <c r="K132" i="5"/>
  <c r="I237" i="4"/>
  <c r="I62" i="5" s="1"/>
  <c r="K62" i="5" l="1"/>
  <c r="I132" i="4"/>
  <c r="I131" i="4"/>
  <c r="I212" i="4"/>
  <c r="I44" i="5" l="1"/>
  <c r="K44" i="5" s="1"/>
  <c r="I161" i="4" l="1"/>
  <c r="I120" i="5" s="1"/>
  <c r="D23" i="5" l="1"/>
  <c r="D12" i="5"/>
  <c r="D46" i="5"/>
  <c r="K120" i="5"/>
  <c r="I230" i="4"/>
  <c r="I44" i="4"/>
  <c r="I82" i="5" s="1"/>
  <c r="I18" i="4"/>
  <c r="I131" i="5" s="1"/>
  <c r="I229" i="4"/>
  <c r="I205" i="4"/>
  <c r="I196" i="4"/>
  <c r="I110" i="4"/>
  <c r="I32" i="4"/>
  <c r="I51" i="5" s="1"/>
  <c r="K51" i="5" s="1"/>
  <c r="I128" i="4"/>
  <c r="I208" i="4"/>
  <c r="I168" i="5" s="1"/>
  <c r="K168" i="5" s="1"/>
  <c r="I155" i="5" l="1"/>
  <c r="K155" i="5" s="1"/>
  <c r="I156" i="5"/>
  <c r="K156" i="5" s="1"/>
  <c r="I142" i="5"/>
  <c r="K142" i="5" s="1"/>
  <c r="I140" i="5"/>
  <c r="K140" i="5" s="1"/>
  <c r="K131" i="5"/>
  <c r="K133" i="5"/>
  <c r="K82" i="5"/>
  <c r="E45" i="5"/>
  <c r="I34" i="4" l="1"/>
  <c r="I79" i="5" s="1"/>
  <c r="D37" i="5" l="1"/>
  <c r="F37" i="5" s="1"/>
  <c r="K79" i="5"/>
  <c r="I200" i="4"/>
  <c r="I26" i="5" s="1"/>
  <c r="I51" i="4"/>
  <c r="I171" i="5" l="1"/>
  <c r="K171" i="5" s="1"/>
  <c r="I197" i="4"/>
  <c r="I141" i="4"/>
  <c r="I124" i="4"/>
  <c r="I137" i="5" l="1"/>
  <c r="K137" i="5" s="1"/>
  <c r="I157" i="5"/>
  <c r="K157" i="5" s="1"/>
  <c r="D41" i="5"/>
  <c r="K45" i="5" l="1"/>
  <c r="I147" i="4"/>
  <c r="I150" i="5" l="1"/>
  <c r="K150" i="5" s="1"/>
  <c r="I23" i="4"/>
  <c r="I81" i="5" s="1"/>
  <c r="E18" i="5"/>
  <c r="K89" i="5" l="1"/>
  <c r="K81" i="5"/>
  <c r="J6" i="5"/>
  <c r="I4" i="5" s="1"/>
  <c r="I8" i="4" l="1"/>
  <c r="I85" i="5"/>
  <c r="K26" i="5"/>
  <c r="I130" i="4"/>
  <c r="F19" i="5"/>
  <c r="F23" i="5"/>
  <c r="F24" i="5"/>
  <c r="F25" i="5"/>
  <c r="F26" i="5"/>
  <c r="F28" i="5"/>
  <c r="F31" i="5"/>
  <c r="F38" i="5"/>
  <c r="F39" i="5"/>
  <c r="F41" i="5"/>
  <c r="F43" i="5"/>
  <c r="F46" i="5"/>
  <c r="F47" i="5"/>
  <c r="F48" i="5"/>
  <c r="F49" i="5"/>
  <c r="F50" i="5"/>
  <c r="F51" i="5"/>
  <c r="F52" i="5"/>
  <c r="F53" i="5"/>
  <c r="F60" i="5"/>
  <c r="F61" i="5"/>
  <c r="I141" i="5" l="1"/>
  <c r="K141" i="5" s="1"/>
  <c r="I176" i="5"/>
  <c r="K176" i="5" s="1"/>
  <c r="F21" i="5"/>
  <c r="F42" i="5"/>
  <c r="K129" i="5"/>
  <c r="K105" i="5"/>
  <c r="K85" i="5"/>
  <c r="F55" i="5"/>
  <c r="F45" i="5"/>
  <c r="I140" i="4"/>
  <c r="I143" i="5" l="1"/>
  <c r="K143" i="5" s="1"/>
  <c r="K106" i="5"/>
  <c r="D8" i="5"/>
  <c r="D40" i="5"/>
  <c r="F40" i="5" s="1"/>
  <c r="D20" i="5"/>
  <c r="F20" i="5" s="1"/>
  <c r="D44" i="5"/>
  <c r="F44" i="5" s="1"/>
  <c r="D22" i="5"/>
  <c r="F22" i="5" s="1"/>
  <c r="I78" i="4" l="1"/>
  <c r="I42" i="5" s="1"/>
  <c r="F11" i="5"/>
  <c r="F10" i="5"/>
  <c r="F13" i="5"/>
  <c r="I5" i="6"/>
  <c r="I73" i="4"/>
  <c r="I72" i="4"/>
  <c r="I172" i="5" l="1"/>
  <c r="K172" i="5" s="1"/>
  <c r="D36" i="5"/>
  <c r="F36" i="5" s="1"/>
  <c r="D18" i="5"/>
  <c r="F18" i="5" s="1"/>
  <c r="D7" i="5"/>
  <c r="F7" i="5" s="1"/>
  <c r="F54" i="5"/>
  <c r="F9" i="5"/>
  <c r="F27" i="5"/>
  <c r="E14" i="5"/>
  <c r="J4" i="5" s="1"/>
  <c r="F12" i="5"/>
  <c r="F8" i="5"/>
  <c r="I5" i="4"/>
  <c r="F6" i="5"/>
  <c r="I24" i="5" l="1"/>
  <c r="D34" i="5"/>
  <c r="D16" i="5"/>
  <c r="K42" i="5"/>
  <c r="E34" i="5"/>
  <c r="E16" i="5"/>
  <c r="E4" i="5"/>
  <c r="D14" i="5"/>
  <c r="D4" i="5" s="1"/>
  <c r="F14" i="5" l="1"/>
</calcChain>
</file>

<file path=xl/sharedStrings.xml><?xml version="1.0" encoding="utf-8"?>
<sst xmlns="http://schemas.openxmlformats.org/spreadsheetml/2006/main" count="4239" uniqueCount="1117">
  <si>
    <t>CONSELHO NACIONAL DE JUSTIÇA</t>
  </si>
  <si>
    <t>PLANO DE CONTRATAÇÕES ANUAL 2024</t>
  </si>
  <si>
    <t>Item PCA</t>
  </si>
  <si>
    <t>Ação orçamentária</t>
  </si>
  <si>
    <t>Plano Orçamentário</t>
  </si>
  <si>
    <t>Grupo de natureza de despesa</t>
  </si>
  <si>
    <t>Natureza de despesa detalhada</t>
  </si>
  <si>
    <t>Unidade</t>
  </si>
  <si>
    <t>Demanda</t>
  </si>
  <si>
    <t>Captação 2024</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</si>
  <si>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</si>
  <si>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</si>
  <si>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</si>
  <si>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</si>
  <si>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</si>
  <si>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</si>
  <si>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</si>
  <si>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</si>
  <si>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</si>
  <si>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</si>
  <si>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</si>
  <si>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21BH</t>
  </si>
  <si>
    <t>0001</t>
  </si>
  <si>
    <t>3.3.90.39.47</t>
  </si>
  <si>
    <t>SAD</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</si>
  <si>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</si>
  <si>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</si>
  <si>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VI</t>
  </si>
  <si>
    <t>Não</t>
  </si>
  <si>
    <t>Sim</t>
  </si>
  <si>
    <t>Prorrogação</t>
  </si>
  <si>
    <t>06859/2020</t>
  </si>
  <si>
    <t>Contrato n. 27/2021</t>
  </si>
  <si>
    <t>Baixa</t>
  </si>
  <si>
    <t>CATSER - 4286</t>
  </si>
  <si>
    <t>3.3.90.40.00</t>
  </si>
  <si>
    <t xml:space="preserve">TED STF </t>
  </si>
  <si>
    <t xml:space="preserve">Ressarcimento das despesas realizadas pelo STF em favor do CNJ </t>
  </si>
  <si>
    <t>040128 - SAD</t>
  </si>
  <si>
    <t>XI</t>
  </si>
  <si>
    <t>10149/2021</t>
  </si>
  <si>
    <t>TED n. 008/2020</t>
  </si>
  <si>
    <t>Alta</t>
  </si>
  <si>
    <t>CATSER - 5908</t>
  </si>
  <si>
    <t>3.3.90.39.43</t>
  </si>
  <si>
    <t>Energia elétrica</t>
  </si>
  <si>
    <t>Serviço essencial a ser executado de forma contínua e destinado a atender necessidade permanente do CNJ</t>
  </si>
  <si>
    <t xml:space="preserve">040134 - SEEMP </t>
  </si>
  <si>
    <t>Somente execução</t>
  </si>
  <si>
    <t>11711/2019 ; 02702/2021 ; 01319/2021</t>
  </si>
  <si>
    <t>Contratos n. 52/2019 ; 11/2021 ; 09/2021</t>
  </si>
  <si>
    <t>04/07/2025 ; 01/10/2026 ; n/a</t>
  </si>
  <si>
    <t>CATSER - 4120</t>
  </si>
  <si>
    <t>3.3.90.39.44</t>
  </si>
  <si>
    <t>Água e esgoto</t>
  </si>
  <si>
    <t>11710/2019 ; 04409/2020</t>
  </si>
  <si>
    <t>Contratos n. 42/2019 ; 16/2020</t>
  </si>
  <si>
    <t>n/a</t>
  </si>
  <si>
    <t>CATSER - 22845</t>
  </si>
  <si>
    <t>3.3.90.37.04</t>
  </si>
  <si>
    <t>Manutenção Predial</t>
  </si>
  <si>
    <t>10739/2019</t>
  </si>
  <si>
    <t>Contrato n. 11/2020</t>
  </si>
  <si>
    <t>CATSER - 1627</t>
  </si>
  <si>
    <t>3.3.90.39.17</t>
  </si>
  <si>
    <t>Manutenção ar condicionado 514N</t>
  </si>
  <si>
    <t>01293/2023</t>
  </si>
  <si>
    <t>Contrato n. 16/2023</t>
  </si>
  <si>
    <t>Média</t>
  </si>
  <si>
    <t>CATSER - 2771</t>
  </si>
  <si>
    <t>3.3.90.39.16</t>
  </si>
  <si>
    <t>Manutenção elevadores 514N</t>
  </si>
  <si>
    <t>01001/2021</t>
  </si>
  <si>
    <t>Contrato n. 06/2021</t>
  </si>
  <si>
    <t>CATSER - 3557</t>
  </si>
  <si>
    <t>Item excluído</t>
  </si>
  <si>
    <t>3.3.90.37.01</t>
  </si>
  <si>
    <t>Prestação dos Serviços de Condução de Veículos</t>
  </si>
  <si>
    <t>Manter a operacionalidade dos serviços de transportes do CNJ</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</si>
  <si>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</si>
  <si>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</si>
  <si>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</si>
  <si>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</si>
  <si>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</si>
  <si>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</si>
  <si>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</si>
  <si>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</si>
  <si>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3.3.90.39.19</t>
  </si>
  <si>
    <t>Sistema de gestão de frota-serviços de administração e gerenciamento compartilhado de frota para a manutenção preventiva e corretiva de veículos e equipamentos e higienização de veículos</t>
  </si>
  <si>
    <t>05433/2020</t>
  </si>
  <si>
    <t>Contrato n. 07/2021</t>
  </si>
  <si>
    <t>CATSER - 25518</t>
  </si>
  <si>
    <t>Contratação de serviços de manutenção de veículos para a frota do Conselho Nacional de Justiça-CNJ.</t>
  </si>
  <si>
    <t>Licitação</t>
  </si>
  <si>
    <t>03639/2023</t>
  </si>
  <si>
    <t>Contrato n. 08/2024</t>
  </si>
  <si>
    <t>3.3.90.39.69</t>
  </si>
  <si>
    <t>Seguro da frota de veículos</t>
  </si>
  <si>
    <t>10283/2022</t>
  </si>
  <si>
    <t>Contrato n. 05/2023</t>
  </si>
  <si>
    <t>CATSER - 22764</t>
  </si>
  <si>
    <t>03702/2020</t>
  </si>
  <si>
    <t>Contrato n. 09/2020</t>
  </si>
  <si>
    <t>3.3.90.39.77</t>
  </si>
  <si>
    <t>Rastreamento de veículos</t>
  </si>
  <si>
    <t>SIM</t>
  </si>
  <si>
    <t>03732/2023</t>
  </si>
  <si>
    <t>Contrato n. 30/2023</t>
  </si>
  <si>
    <t>CATSER - 25410</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</si>
  <si>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</si>
  <si>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</si>
  <si>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040133 - SEART</t>
  </si>
  <si>
    <t>Não iniciado</t>
  </si>
  <si>
    <t>CATSER - 14249</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</si>
  <si>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</si>
  <si>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</si>
  <si>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</si>
  <si>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09727/2022</t>
  </si>
  <si>
    <t>ARP 03/2023</t>
  </si>
  <si>
    <t>CATSER - 15814</t>
  </si>
  <si>
    <t>4.4.90.52.51</t>
  </si>
  <si>
    <t>10155/2023</t>
  </si>
  <si>
    <t>3.3.90.30.22</t>
  </si>
  <si>
    <t>Aquisição de capachos personalizados para as unidades do CNJ.</t>
  </si>
  <si>
    <t>Preservar as instalações prediais do CNJ para garantir o seu funcionamento adequado.</t>
  </si>
  <si>
    <t>Contratação direta</t>
  </si>
  <si>
    <t>09730/2022</t>
  </si>
  <si>
    <t>3.3.90.30.07</t>
  </si>
  <si>
    <t>Fornecimento de água mineral, sem gás e com gás</t>
  </si>
  <si>
    <t>Prover todo o Conselho Nacional de Justiça com água para consumo e ainda fornecer água em garrafas de 500 ml para autoridades que trabalham no órgão.</t>
  </si>
  <si>
    <t>040135 - SESER</t>
  </si>
  <si>
    <t>11910/2023</t>
  </si>
  <si>
    <t>Fornecimento de frutas e gêneros alimentícios</t>
  </si>
  <si>
    <t>01186/2023</t>
  </si>
  <si>
    <t>Contratos n. 09/2023 ; 10/2023 ; 11/2023 ; 12/2023 ; 13/2023 ; 14/2023 ; 15/2023</t>
  </si>
  <si>
    <t>Telefonista</t>
  </si>
  <si>
    <t>Atender as demandas para atendimento com o público externo, principalmente com projetos e campanhas do CNJ</t>
  </si>
  <si>
    <t>11489/2019</t>
  </si>
  <si>
    <t>Contrato n. 07/2020</t>
  </si>
  <si>
    <t>CATSER - 13447</t>
  </si>
  <si>
    <t>3.3.90.37.02</t>
  </si>
  <si>
    <t>Limpeza e manutenção</t>
  </si>
  <si>
    <t>Atender a limpeza, higienização e conservação de bens móveis e imóveis do CNJ</t>
  </si>
  <si>
    <t>12839/2019</t>
  </si>
  <si>
    <t>Contrato n. 13/2020</t>
  </si>
  <si>
    <t>CATSER - 23329</t>
  </si>
  <si>
    <t>3.3.90.39.78</t>
  </si>
  <si>
    <t>Serviços de dedetização</t>
  </si>
  <si>
    <t>Atender a emanda de serviços de controles de vetores e pragas urbanas</t>
  </si>
  <si>
    <t>02565/2023</t>
  </si>
  <si>
    <t>Contrato n. 33/2023</t>
  </si>
  <si>
    <t>CATSER - 3417</t>
  </si>
  <si>
    <t>3.3.90.39.46</t>
  </si>
  <si>
    <t>Serviços de lavanderia</t>
  </si>
  <si>
    <t>atender as demandas de serviços de lavanderia a fim de recolher, lavar e passar, forros, tolhas de mesa utilizados na Copa.</t>
  </si>
  <si>
    <t>Contratação Direta</t>
  </si>
  <si>
    <t>12436/2023</t>
  </si>
  <si>
    <t>Contrato n. 11/2024</t>
  </si>
  <si>
    <t>CATSER - 19542</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</si>
  <si>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</si>
  <si>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</si>
  <si>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01768/2022</t>
  </si>
  <si>
    <t>Contrato n. 31/2022</t>
  </si>
  <si>
    <t>CATSER - 5380</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</si>
  <si>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</si>
  <si>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</si>
  <si>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</si>
  <si>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 de Sessão Plenária.</t>
  </si>
  <si>
    <t>05897/2022</t>
  </si>
  <si>
    <t>Contrato n. 37/2022</t>
  </si>
  <si>
    <t>CATSER - 14397</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</si>
  <si>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</si>
  <si>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</si>
  <si>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</si>
  <si>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</si>
  <si>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</si>
  <si>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</si>
  <si>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</si>
  <si>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03848/2021</t>
  </si>
  <si>
    <t>Contratos n. 28/2021 ; 29/2021</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</si>
  <si>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</si>
  <si>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</si>
  <si>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06741/2021</t>
  </si>
  <si>
    <t>Contrato n. 02/2022</t>
  </si>
  <si>
    <t>04233/2024</t>
  </si>
  <si>
    <t>Prestação de serviços de estocagem e carregamento de bens</t>
  </si>
  <si>
    <t>Atender as Unidades com pessoal de apoio administrativo para o desenvolvimento das atividades demandadas pelo CNJ, notadamente carregamento e estocagem de bens móveis. Valor acréscido de 8% sobre o valor da última repactuação (doc SEI 1508792), pois ter-se-a nova repactuação no começo do ano vindouro.</t>
  </si>
  <si>
    <t>040129 - SEMAP</t>
  </si>
  <si>
    <t>04338/2021</t>
  </si>
  <si>
    <t>Contrato n. 23/2022</t>
  </si>
  <si>
    <t>3.3.90.39.84</t>
  </si>
  <si>
    <t xml:space="preserve">Almoxarifado Virtual </t>
  </si>
  <si>
    <t>Prover as unidades dos meios necessários para desenvolvimento das atividades administrativas do CNJ. O valor para o ano de 2023 (R$ 43.713,90) se mostra aquém das necessidades atuais do órgão, sendo sugerido acréscimo de 20%.</t>
  </si>
  <si>
    <t>04962/2020</t>
  </si>
  <si>
    <t>Contrato n. 22/2021</t>
  </si>
  <si>
    <t>CATSER - 27685</t>
  </si>
  <si>
    <t>3.3.90.39.10</t>
  </si>
  <si>
    <t>Aluguel - Edífcio Premium</t>
  </si>
  <si>
    <t>Trata-se do contrato de locação da sede do órgão, sendo que o valor de de aluguel para o ano de 2023 é de R$ 12.264.000,00, para 2024 calcula-se sendo acréscido de 8,7% (mesmo acréscimo de 2022 para 2023)</t>
  </si>
  <si>
    <t>05134/2019</t>
  </si>
  <si>
    <t>Contrato n. 21/2019</t>
  </si>
  <si>
    <t>CATSER - 4316</t>
  </si>
  <si>
    <t>Seguro Predial - Edífcio Premium</t>
  </si>
  <si>
    <t xml:space="preserve">Trata-se de obrigação contratual, referente a locação da sede do órgão, com valor de 2023 acréscido em 10% para 2024. </t>
  </si>
  <si>
    <t>03173/2024</t>
  </si>
  <si>
    <t>CATSER - 906</t>
  </si>
  <si>
    <t>4.4.90.52.42</t>
  </si>
  <si>
    <t>Aquisição de mobiliário</t>
  </si>
  <si>
    <t>Prover as unidades dos meios necessários para desenvolvimento das atividades administrativas do CNJ, notadamente referente a mobiliário. Tal valor incluí a reforma dos refeitórios, processo SEI 08184/2022, orçado em aproximadamente R$ 70.000,00 (doc SEI 1523967)</t>
  </si>
  <si>
    <t>11363/2023</t>
  </si>
  <si>
    <t>3.3.90.30.00</t>
  </si>
  <si>
    <t>Aquisição de materiais de expediente, descartáveis e de consumo.</t>
  </si>
  <si>
    <t>Aquisição de Materiais de Expediente e/ou Materiais de Consumo, que não possam ser incluídos no Almoxarifado Virtual.</t>
  </si>
  <si>
    <t>4.4.90.51.12</t>
  </si>
  <si>
    <t>Aquisição de eletrodomésticos</t>
  </si>
  <si>
    <t>Aquisição de eletrodomésticos para atendimento das necessidades do órgão</t>
  </si>
  <si>
    <t>10975/2023</t>
  </si>
  <si>
    <t>3.3.90.39.20</t>
  </si>
  <si>
    <t>CATSER - 17574</t>
  </si>
  <si>
    <t>3.3.90.39.96</t>
  </si>
  <si>
    <t>Suprimento de Fundos</t>
  </si>
  <si>
    <t>Atender demandas excepcionais e urgentes - um suprimento no valor de R$ 6.000,00 a cada 60 meses</t>
  </si>
  <si>
    <t>040130 - SECOM</t>
  </si>
  <si>
    <t>Suprimento de fundos</t>
  </si>
  <si>
    <t>3.3.90.39.01</t>
  </si>
  <si>
    <t>Renovação de assinatura da Ferramenta Banco de Preços</t>
  </si>
  <si>
    <t>Ferramenta auxiliar de pesquisa de preços</t>
  </si>
  <si>
    <t>08313/2023</t>
  </si>
  <si>
    <t>Contrato n. 37/2023</t>
  </si>
  <si>
    <t>CATSER - 21350</t>
  </si>
  <si>
    <t>Atualização do Sistema de Segurança do CNJ e aluguel de Leitores Biométricos</t>
  </si>
  <si>
    <t>Manter a segurança das instalações e da população do CNJ.</t>
  </si>
  <si>
    <t xml:space="preserve">040105 - SESIN </t>
  </si>
  <si>
    <t>CATSER - 14826</t>
  </si>
  <si>
    <t>Manutenção de Pórticos Detectores de Metais</t>
  </si>
  <si>
    <t>CATSER - 15792</t>
  </si>
  <si>
    <t xml:space="preserve">Serviço de chaveiro com fornecimento de material </t>
  </si>
  <si>
    <t>11748/2023</t>
  </si>
  <si>
    <t>Contrato n. 19/2024</t>
  </si>
  <si>
    <t>CATSER - 5436</t>
  </si>
  <si>
    <t>Manutenção de extintores e de mangueiras.</t>
  </si>
  <si>
    <t>00664/2024</t>
  </si>
  <si>
    <t>Contrato n. 16/2024</t>
  </si>
  <si>
    <t>CATSER - 3662</t>
  </si>
  <si>
    <t>Aquisição de Mangueiras de incêndio tipo 2</t>
  </si>
  <si>
    <t>04269/2024</t>
  </si>
  <si>
    <t>4.4.90.52.10</t>
  </si>
  <si>
    <t>Compra de Insumos para os cursos - ANSPJ</t>
  </si>
  <si>
    <t>Aparelhar a Academia Nacional de Segurança do Poder Judiciário, fim realização de treinamento com baixo custo.</t>
  </si>
  <si>
    <t>3.3.90.36.28</t>
  </si>
  <si>
    <t>Cursos e Acordo de Cooperação ANP</t>
  </si>
  <si>
    <t xml:space="preserve">Promover a capacitação contínua </t>
  </si>
  <si>
    <t>CATSER - 17663</t>
  </si>
  <si>
    <t>3.3.90.37.07</t>
  </si>
  <si>
    <t>Prestação de serviços de brigadistas</t>
  </si>
  <si>
    <t>04639/2022</t>
  </si>
  <si>
    <t>Contrato n. 32/2022</t>
  </si>
  <si>
    <t>CATSER - 25550</t>
  </si>
  <si>
    <t>3.3.90.37.03</t>
  </si>
  <si>
    <t>Prestação de serviços de vigilância</t>
  </si>
  <si>
    <t>04490/2018</t>
  </si>
  <si>
    <t>Contrato n. 06/2019</t>
  </si>
  <si>
    <t>CATSER - 23507</t>
  </si>
  <si>
    <t>05229/2024</t>
  </si>
  <si>
    <t>3.3.90.33.01</t>
  </si>
  <si>
    <t>Contrato atual. Prestação de serviço de agenciamento de viagens, compreendendo os serviços de emissão, remarcação e cancelamento de passagens aéreas nacionais e internacionais e de emissão de seguro de assistência em viagem internacional, para o CNJ.</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</si>
  <si>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</si>
  <si>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040126 - SEPAD</t>
  </si>
  <si>
    <t>VII, IX e XI</t>
  </si>
  <si>
    <t>04942/2019</t>
  </si>
  <si>
    <t>Contrato n. 25/2019</t>
  </si>
  <si>
    <t>CATSER - 25828</t>
  </si>
  <si>
    <t>Contrato futuro. Prestação de serviço de agenciamento de viagens, compreendendo os serviços de emissão, remarcação e cancelamento de passagens aéreas nacionais e internacionais e de emissão de seguro de assistência em viagem internacional, para o CNJ.</t>
  </si>
  <si>
    <t>Necessidade de nova contratação motivada pelo atingimento do limite de 60 meses da contratação anterior. A contratação proposta visa o provimento de solução para o deslocamento à serviço, mediante transporte aéreo, dos membros, servidores, colaboradores e colaboradores eventuais do CNJ, dentro e fora do território nacional.</t>
  </si>
  <si>
    <t>00524/2024</t>
  </si>
  <si>
    <t>Contrato n. 18/2024</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</si>
  <si>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</si>
  <si>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</si>
  <si>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</si>
  <si>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</si>
  <si>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01673/2019</t>
  </si>
  <si>
    <t>Contrato n. 36/2019</t>
  </si>
  <si>
    <t>07127/2023</t>
  </si>
  <si>
    <t>3.3.90.39.23</t>
  </si>
  <si>
    <t>CATSER - 14591</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</si>
  <si>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</si>
  <si>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</si>
  <si>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05943/2022</t>
  </si>
  <si>
    <t>Contrato n. 06/2023</t>
  </si>
  <si>
    <t>CATSER - 12637</t>
  </si>
  <si>
    <t>13414/2023</t>
  </si>
  <si>
    <t>3.3.90.39.12</t>
  </si>
  <si>
    <t>Aquisição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</si>
  <si>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</si>
  <si>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08924/2022</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</si>
  <si>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</si>
  <si>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</si>
  <si>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</si>
  <si>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</si>
  <si>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NE 223/2024; NE 224/2024</t>
  </si>
  <si>
    <t>Prestação de serviços de almoço, coquetel e coffee break , sob demanda</t>
  </si>
  <si>
    <t>Necessidade de contratação de serviços de almoço, coquetel e coffee break, sob demanda, para atendimento de eventos institucionais originários e/ou apoiados pelo CNJ.</t>
  </si>
  <si>
    <t>CATSER - 3697</t>
  </si>
  <si>
    <t>3.3.90.36.07</t>
  </si>
  <si>
    <t>Programa de Estágio Supervisionado do CNJ</t>
  </si>
  <si>
    <t>Valor total para as despesas com 110 estagiários de nível superior. O valor da Bolsa de Estágio de Nível Superior é de R$ 976,00 e taxa de administração de estagiário de R$ 10,43 (valor atualmente pago no Cto 15/2020 + a previsão de reajuste de 5% de IPCA sobre a taxa administrativa) + auxílio transporte de R$ 11, 55 por dia (R$ 11,00 pagos atualmente, acrescido de 5% do IPCA), prevendo-se o valor total de R$ 1.744.859,60. Memória de cálculo conforme documento SEI n. xxxx. o cálculo está de acordo com a atualização pelo IPCA em relação ao PROPOSTO no último ano.</t>
  </si>
  <si>
    <t>040137 - SGP</t>
  </si>
  <si>
    <t>XVI</t>
  </si>
  <si>
    <t>00097/2019</t>
  </si>
  <si>
    <t>Contrato n. 15/2020</t>
  </si>
  <si>
    <t>CATSER - 15156</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</si>
  <si>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</si>
  <si>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</si>
  <si>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</si>
  <si>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</si>
  <si>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</si>
  <si>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</si>
  <si>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</si>
  <si>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</si>
  <si>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0002</t>
  </si>
  <si>
    <t>3.3.90.33.00</t>
  </si>
  <si>
    <t>CN</t>
  </si>
  <si>
    <t>Passagens</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</si>
  <si>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</si>
  <si>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V</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</si>
  <si>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</si>
  <si>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</si>
  <si>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</si>
  <si>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</si>
  <si>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</si>
  <si>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IX</t>
  </si>
  <si>
    <t>05539/2021</t>
  </si>
  <si>
    <t>Contrato n. 13/2021</t>
  </si>
  <si>
    <t>CATSER - 30001</t>
  </si>
  <si>
    <t>3.3.90.40.17</t>
  </si>
  <si>
    <t>Contrato de Nuvem atual. Contrato 34/2022</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</si>
  <si>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</si>
  <si>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10958/2022</t>
  </si>
  <si>
    <t>Contrato n. 34/2022</t>
  </si>
  <si>
    <t>CATSER - 27081</t>
  </si>
  <si>
    <t>Futuro Contrato de Nuvem. Substituto do Contrato 34/2022.</t>
  </si>
  <si>
    <t>06309/2023</t>
  </si>
  <si>
    <t>Contrato n. 12/2024</t>
  </si>
  <si>
    <t>Prestação de Serviço de sustentação do Ambiente Tecnológico do CNJ. Substituto do contrato 31/2020.</t>
  </si>
  <si>
    <t>Manter a infraestrutura tecnológica de TIC do CNJ. Responsável pelas aplicações, serviços de TIC, Bancos de Dados e infraestrutura de redes.</t>
  </si>
  <si>
    <t>07058/2021</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</si>
  <si>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</si>
  <si>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</si>
  <si>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</si>
  <si>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02897/2019</t>
  </si>
  <si>
    <t>Contrato n. 03/2020</t>
  </si>
  <si>
    <t>CATSER - 27260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</si>
  <si>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</si>
  <si>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</si>
  <si>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</si>
  <si>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03480/2020</t>
  </si>
  <si>
    <t>Contrato n. 29/2020</t>
  </si>
  <si>
    <t>CATSER - 22918</t>
  </si>
  <si>
    <t>3.3.90.40.06</t>
  </si>
  <si>
    <t xml:space="preserve">Prestação do fornecimento de subscrição Elastic Cloud Enterprise Contrato 05/2020 - ASPER </t>
  </si>
  <si>
    <t>Datajud</t>
  </si>
  <si>
    <t>13700/2019</t>
  </si>
  <si>
    <t>Contrato n. 05/2020</t>
  </si>
  <si>
    <t>CATSER - 27073</t>
  </si>
  <si>
    <t>Serviços especializados "elastic cloud enterprise" - Contrato 43/2019</t>
  </si>
  <si>
    <t>O CNJ conseguirá ter maiores insumos para definições de políticas nacionais para o Judiciário</t>
  </si>
  <si>
    <t>06964/2019</t>
  </si>
  <si>
    <t>Contrato n. 43/2019</t>
  </si>
  <si>
    <t>Licenças Microsoft (Office 365, Windows e outros) - Contrato 32/2021 Substituto do Contrato 32/2021 - SEI 02875/2021</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</si>
  <si>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</si>
  <si>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02875/2021</t>
  </si>
  <si>
    <t>Contrato n. 32/2021</t>
  </si>
  <si>
    <t>CATSER - 27502</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</si>
  <si>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</si>
  <si>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</si>
  <si>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</si>
  <si>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</si>
  <si>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</si>
  <si>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Prestação de serviços de manutenção preventiva, corretiva e evolutiva da Sala Cofre (célula) com certificação ABNT NBR 15.247 (Grupo 1) - Substituto do Contrato 19/2018 - ACECO</t>
  </si>
  <si>
    <t>Garantir a manutenção da sala cofre e subsistemas da célula</t>
  </si>
  <si>
    <t>CATSER - 20710</t>
  </si>
  <si>
    <t>3.3.90.40.16</t>
  </si>
  <si>
    <t>Outsourcing de Impressão - Substituto Contrato 14/2019</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</si>
  <si>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</si>
  <si>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</si>
  <si>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</si>
  <si>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</si>
  <si>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</si>
  <si>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</si>
  <si>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</si>
  <si>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</si>
  <si>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Contrato n. 22/2022</t>
  </si>
  <si>
    <t>CATSER - 27103</t>
  </si>
  <si>
    <t>3.3.90.40.13</t>
  </si>
  <si>
    <t xml:space="preserve">Prestação dos serviços de link de comunicação para interligação das unidades descentralizadas do CNJ. - Contrato 06/2020 SERPRO </t>
  </si>
  <si>
    <t>Garantir a conectividade entre a sede (SAFS), Sala cofre (514 norte) e STF.</t>
  </si>
  <si>
    <t>00436/2020</t>
  </si>
  <si>
    <t>Contrato n. 06/2020</t>
  </si>
  <si>
    <t xml:space="preserve">Prestação dos serviços de link de comunicação para interligação das unidades descentralizadas do CNJ. - Substituto do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</si>
  <si>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</si>
  <si>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</si>
  <si>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14128/2019</t>
  </si>
  <si>
    <t>Contrato n. 47/2019</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</si>
  <si>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</si>
  <si>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</si>
  <si>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</si>
  <si>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</si>
  <si>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</si>
  <si>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 - Substituto do Contrato 21/2018 - Power Safety</t>
  </si>
  <si>
    <t>Garantir a manutenção dos geradores e no-breaks que dão suporte a sala cofre</t>
  </si>
  <si>
    <t>CATSER - 19810</t>
  </si>
  <si>
    <t>Serviços técnicos de monitoramento, operação e controle do ambiente tecnológico do CNJ. Substituto do Contrato 31/2018</t>
  </si>
  <si>
    <t>O contrato de monitoramento, operação e controle tem por finalidade manter a disponibilidade dos serviços mantidos pelo CNJ 24x7</t>
  </si>
  <si>
    <t>02586/2023</t>
  </si>
  <si>
    <t>Contrato n. 15/2024</t>
  </si>
  <si>
    <t>Contratação de solução de rede sem fio para substituição e ampliação do atual sistema de rede do Conselho Nacional de Justiça (Solução Wireless)</t>
  </si>
  <si>
    <t>Atualizar a solução de rede sem fio do CNJ</t>
  </si>
  <si>
    <t>05913/2021</t>
  </si>
  <si>
    <t>Contrato n. 07/2023</t>
  </si>
  <si>
    <t>CATSER - 27022</t>
  </si>
  <si>
    <t>Serviços de fornecimento de créditos do Azure Monetary Commitment - Contrato 20/2022</t>
  </si>
  <si>
    <t xml:space="preserve">Prover a continuidade do serviço de atendimento ao cidadão por videoconferência denominado “balcão virtual”, a operacionalização do Company, e também atender a demanda da Corregedoria Nacional de créditos da plataforma Azure para serviços de criação de chatbot de suporte aos sistemas da Corregedoria, especialmente PJeCor.
</t>
  </si>
  <si>
    <t>08599/2021</t>
  </si>
  <si>
    <t>Contrato n. 20/2022</t>
  </si>
  <si>
    <t>Serviços de Suporte Técnico para Equipamentos de Armazenagem de Dados (Storage Huawei)</t>
  </si>
  <si>
    <t>Manter a infraestrutura do ambiente</t>
  </si>
  <si>
    <t>09620/2021</t>
  </si>
  <si>
    <t>Contrato n. 35/2022</t>
  </si>
  <si>
    <t>CATSER - 27413</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</si>
  <si>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</si>
  <si>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</si>
  <si>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</si>
  <si>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 xml:space="preserve">Contrato n. 21/2022 </t>
  </si>
  <si>
    <t>Serviços de suporte técnico para a fitoteca - Contrato 03/2022</t>
  </si>
  <si>
    <t>01203/2021</t>
  </si>
  <si>
    <t>Contrato n. 03/2022</t>
  </si>
  <si>
    <t>Serviços de Reabastecimento dos Tanques do Gerador - Substituto do Contrato 20/2018 - DATACENTER</t>
  </si>
  <si>
    <t>Garantir o funcionamento dos geradores</t>
  </si>
  <si>
    <t>CATSER - 2356</t>
  </si>
  <si>
    <t>Serviços de links de internet com serviço de proteção a DDOS ( Link 1, redundante ao link 2) - Contrato 27/2020 - ConnectX -</t>
  </si>
  <si>
    <t>Manter o acesso à internet</t>
  </si>
  <si>
    <t>10681/2020</t>
  </si>
  <si>
    <t>Contrato n. 27/2020</t>
  </si>
  <si>
    <t>CATSER - 26174</t>
  </si>
  <si>
    <t>Serviços de links de internet com serviço de proteção a DDOS (Link 2, redundante ao link 1) - Contrato 28/2020 - RD Telecom</t>
  </si>
  <si>
    <t>10683/2020</t>
  </si>
  <si>
    <t>Contrato n. 28/2020</t>
  </si>
  <si>
    <t>Soluções de TIC do Portfólio de TIC, exceto os sistemas hospedados na nuvem</t>
  </si>
  <si>
    <t>CATSER - 27359</t>
  </si>
  <si>
    <t>CATSER - 27057</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</si>
  <si>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</si>
  <si>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</si>
  <si>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</si>
  <si>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</si>
  <si>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</si>
  <si>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</si>
  <si>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</si>
  <si>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</si>
  <si>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</si>
  <si>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</si>
  <si>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</si>
  <si>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</si>
  <si>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</si>
  <si>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</si>
  <si>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</si>
  <si>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</si>
  <si>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Licença de solução de desenhos de CAD (computer aided design). AEC Collection (AUTOCAD e REVIT) (36 meses). Substituto do Contrato 21/2021 – SEI 01789/2020</t>
  </si>
  <si>
    <t>09399/2023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</si>
  <si>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</si>
  <si>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</si>
  <si>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Transferido para outras ações orçamentárias</t>
  </si>
  <si>
    <t>SEG0</t>
  </si>
  <si>
    <t>Manter a segurança dos recursos de TIC</t>
  </si>
  <si>
    <t>CATSER - 27340</t>
  </si>
  <si>
    <t>Serviços e soluções para adequação do CNJ à Lei 13.709/2018, Lei Geral de Proteção de Dados (LGPD) - 02094/2021</t>
  </si>
  <si>
    <t>Manter a conformidade com a LGPD</t>
  </si>
  <si>
    <t>02094/2021</t>
  </si>
  <si>
    <t>Contrato n. 27/2022</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</si>
  <si>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</si>
  <si>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</si>
  <si>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</si>
  <si>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</si>
  <si>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Serviços de Apoio Técnico da Solução GRC ( Governança Riscos e Compliance) - Substituto do Contrato 10/2022</t>
  </si>
  <si>
    <t>Serviços de Provimento de solução de segurança de inteligência cibernética - Contrato 38/2019 - ZERUM</t>
  </si>
  <si>
    <t>Manter a segurança aos recursos de TIC</t>
  </si>
  <si>
    <t>00414/2018</t>
  </si>
  <si>
    <t>Contrato n. 38/2019</t>
  </si>
  <si>
    <t>Manter a segurança das aplicações que compõem o Portfólio de TIC</t>
  </si>
  <si>
    <t>Solução de Segurança de Perímetro de Rede (Serviço de Suporte Técnico on site/remoto para toda a solução Fortinet e seus componentes.)</t>
  </si>
  <si>
    <t>03987/2022</t>
  </si>
  <si>
    <t>Contrato n. 01/2023</t>
  </si>
  <si>
    <t>CATSER - 27740</t>
  </si>
  <si>
    <t>3.3.90.40.23</t>
  </si>
  <si>
    <t>Serviços de emissão de certificados digitais padrão ICP-Brasil, incluindo visitas para sua emissão, bem como o fornecimento de dispositivos tokens USB para armazenamento. - Substituto do Contrato 30/2020 - Soluti</t>
  </si>
  <si>
    <t>Possibilitar acesso aos serviços que exigem o certificado digital como meio de acesso</t>
  </si>
  <si>
    <t>09278/2023</t>
  </si>
  <si>
    <t>Contrato n. 14/2024</t>
  </si>
  <si>
    <t>CATSER - 27227</t>
  </si>
  <si>
    <t>CATSER - 27324</t>
  </si>
  <si>
    <t>0006</t>
  </si>
  <si>
    <t>DPJ</t>
  </si>
  <si>
    <t xml:space="preserve">Assinatura de bases de informação bibliográfica, que disponibilizam acesso digital a produtos informacionais, tais como livros, periódicos, jurisprudência, legislação, doutrina, etc., na área do Direito e outras áreas correlatas à atuação do Conselho Nacional de Justiça. Visa suprir as necessidades de informação dos Conselheiros, Magistrados e Servidores do CNJ. </t>
  </si>
  <si>
    <t>II</t>
  </si>
  <si>
    <t>02601/2024</t>
  </si>
  <si>
    <t>CATSER - 23108</t>
  </si>
  <si>
    <t>3.3.90.39.63</t>
  </si>
  <si>
    <t>Digital Object Identifier - DOI</t>
  </si>
  <si>
    <t>A atribuição de código DOI (Digital Object Identifier) aos artigos da Revista do CNJ garante a preservação digital do conhecimento publicado no períodico, contribui para maior visibilidade dos artigos, e auxilia o processo de contagem de citações (requisito avaliado pela CAPES para classificação no Qualis).</t>
  </si>
  <si>
    <t>III</t>
  </si>
  <si>
    <t>00121/2024</t>
  </si>
  <si>
    <t>CATSER - 19275</t>
  </si>
  <si>
    <t>3.3.90.39.51</t>
  </si>
  <si>
    <t>6ª Edição da Série Justiça Pesquisa</t>
  </si>
  <si>
    <t>Trata-se de programa contínuo, realizado desde 2012, que consiste na contratação de pesquisas que subsidiem a implementação e avaliação de políticas judiciárias, conforme art. 5º da Lei 11. 364, de 26 de outubro de 2006</t>
  </si>
  <si>
    <t>01179/2023</t>
  </si>
  <si>
    <t>Contratos n. 23/2023 ; 24/2023 ; 25/2023 ; 26/2023 ; 27/2023 ; 28/2023</t>
  </si>
  <si>
    <t>CATSER - 15342</t>
  </si>
  <si>
    <t>3.3.90.39.05</t>
  </si>
  <si>
    <t>Serviços de tradução</t>
  </si>
  <si>
    <t>Serivços de tradução de materiais produzidos e publicados pelo DPJ, além de tradução de normativas do CNJ que afetem as atividades do DPJ</t>
  </si>
  <si>
    <t>05728/2023</t>
  </si>
  <si>
    <t>Contrato 10/2024</t>
  </si>
  <si>
    <t>3.3.90.18.01</t>
  </si>
  <si>
    <t>Parceria institucional com IPEA</t>
  </si>
  <si>
    <t>Trata-se de atividade que consiste na realização de parcerias institucionais para a consecução de pesquisas que subsidiem a implementação e avaliação de políticas judiciárias, conforme art. 5º da Lei 11. 364, de 26 de outubro de 2006</t>
  </si>
  <si>
    <t>09999/2021</t>
  </si>
  <si>
    <t>TED 03/2022</t>
  </si>
  <si>
    <t>0007</t>
  </si>
  <si>
    <t>SGP</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</si>
  <si>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</si>
  <si>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2024 estamos estimando um custo médio de R$ 754,93 por servidor capacitado.</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</si>
  <si>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</si>
  <si>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118 líderes e a meta de capacitar pelo menos 55% dos gestores em pelo menos 15 horas de participação nos eventos que compôem o Programa de Desenvolvimento de Líderes, projeta-se a necessidade de capacitar 65 gestores.</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</si>
  <si>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</si>
  <si>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</si>
  <si>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</si>
  <si>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</si>
  <si>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</si>
  <si>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</si>
  <si>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</si>
  <si>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</si>
  <si>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</si>
  <si>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</si>
  <si>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000A</t>
  </si>
  <si>
    <t>SCS</t>
  </si>
  <si>
    <t xml:space="preserve">A prestação de serviço especializado em comunicação social </t>
  </si>
  <si>
    <t>04788/2021</t>
  </si>
  <si>
    <t>Contrato n. 07/2022</t>
  </si>
  <si>
    <t>Serviços de manutenção preventiva e corretiva de equipamentos de áudio e vídeo.</t>
  </si>
  <si>
    <t>3.3.90.39.49</t>
  </si>
  <si>
    <t>Prestação de serviço especializado em coleta de notícias de interesse do Conselho Nacional de Justiça</t>
  </si>
  <si>
    <t>08552/2019</t>
  </si>
  <si>
    <t>Contrato n. 12/2020</t>
  </si>
  <si>
    <t>CATSER - 10129</t>
  </si>
  <si>
    <t>XV</t>
  </si>
  <si>
    <t>CATSER - 22640</t>
  </si>
  <si>
    <t xml:space="preserve">Material  gráfico 1 </t>
  </si>
  <si>
    <t>Impressão de folhetos, banners, folders e outros materiais de grande volume em papel.</t>
  </si>
  <si>
    <t>01426/2024</t>
  </si>
  <si>
    <t>CATSER - 21504</t>
  </si>
  <si>
    <t xml:space="preserve">Material  gráfico 2 </t>
  </si>
  <si>
    <t>09541/2022</t>
  </si>
  <si>
    <t>ARP 05/2023</t>
  </si>
  <si>
    <t>Prestação de serviços de impressão em vinil para eventos. Necessário para a maior parte dos eventos para fins de divulgação e sinalização</t>
  </si>
  <si>
    <t>CATSER - 8306</t>
  </si>
  <si>
    <t>Material Vinil 2</t>
  </si>
  <si>
    <t>09542/2022</t>
  </si>
  <si>
    <t>ARP n. 04/2023</t>
  </si>
  <si>
    <t>09517/2023</t>
  </si>
  <si>
    <t>Serviço de assinatura de revistas e jornais nacionais de forma on line com o objetivo de receber notícias dos cenários nacional e internaciona</t>
  </si>
  <si>
    <t>01828/2024</t>
  </si>
  <si>
    <t>Produção de programas busca disseminar a informação sobre matérias que ocorrem no CNJ, bem como de interesse o Poder Judicário</t>
  </si>
  <si>
    <t>10149/2021 ; 04231/2018 ; 05055/2019</t>
  </si>
  <si>
    <t>TED 03/2019</t>
  </si>
  <si>
    <t>Monitoramento de redes sociais - (SEI 08820/2021)</t>
  </si>
  <si>
    <t xml:space="preserve">Gerenciar os canais oficiais do CNJ nas redes socias, conhecer melhor os usuários e definir estrateégias para melhora do alcance das publicações. </t>
  </si>
  <si>
    <t>08820/2021</t>
  </si>
  <si>
    <t>Contrato n. 28/2022</t>
  </si>
  <si>
    <t>CATSER - 22870</t>
  </si>
  <si>
    <t>Gerenciar o conteúdo de apresentação viusal para vídeos</t>
  </si>
  <si>
    <t>03247/2024</t>
  </si>
  <si>
    <t>CATSER - 16535</t>
  </si>
  <si>
    <t>Ferramenta assinatura anual de serviço de armazenamento de imagens do CNJ</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</si>
  <si>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</si>
  <si>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10020/2023</t>
  </si>
  <si>
    <t>Lnk.Bio Instagram</t>
  </si>
  <si>
    <t>ferramento de integração de link no Instagram</t>
  </si>
  <si>
    <t>CATSER - 24988</t>
  </si>
  <si>
    <t>Mailing 1</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</si>
  <si>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</si>
  <si>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</si>
  <si>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20/01/2024</t>
  </si>
  <si>
    <t>Mailing 2</t>
  </si>
  <si>
    <t>10023/2023</t>
  </si>
  <si>
    <t>Contrato n. 01/2024</t>
  </si>
  <si>
    <t>20/01/2025</t>
  </si>
  <si>
    <t>Contratação da ferramenta de tradução de libras e voz para o Portal CNJ.</t>
  </si>
  <si>
    <t>09561/2022</t>
  </si>
  <si>
    <t>Contrato n. 17/2023</t>
  </si>
  <si>
    <t>CATSER - 27928</t>
  </si>
  <si>
    <t>TV por assinatura 1</t>
  </si>
  <si>
    <t xml:space="preserve">Contratação de empresa especializada emm prestação de serviço  prestação de serviços de TV por assinatura para colher informações para realização de matérias judiciárias.  </t>
  </si>
  <si>
    <t>09563/2022</t>
  </si>
  <si>
    <t>CATSER - 16209</t>
  </si>
  <si>
    <t>TV por assinatura 2</t>
  </si>
  <si>
    <t>13815/2023</t>
  </si>
  <si>
    <t xml:space="preserve">Contratação Contratação de plugin Elementor é um plugin para criação de sites e páginas do WordPress. . </t>
  </si>
  <si>
    <t>CATSER - 26077</t>
  </si>
  <si>
    <t>desenvolvimento de ações com vistas à realização de serviços gráficos de interesse institucional do CNJ</t>
  </si>
  <si>
    <t>04372/2021</t>
  </si>
  <si>
    <t>TED 03/2021</t>
  </si>
  <si>
    <t>4.4.90.52.33</t>
  </si>
  <si>
    <t>Equipamentos fotográficos, de audiovisual,  desing gráfico e imprensa</t>
  </si>
  <si>
    <t>Apoiar o núcleo de reportagem fotográfica da SCS.</t>
  </si>
  <si>
    <t>Equipamento maquina encardenadora</t>
  </si>
  <si>
    <t>11220/2023</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</si>
  <si>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</si>
  <si>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</si>
  <si>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</si>
  <si>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</si>
  <si>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</si>
  <si>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4.4.90.40.05</t>
  </si>
  <si>
    <t>Contratação de licenças NetBackup, incluíndo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</si>
  <si>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</si>
  <si>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</si>
  <si>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</si>
  <si>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IV</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</si>
  <si>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</si>
  <si>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</si>
  <si>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</si>
  <si>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</si>
  <si>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3.3.90.30.31</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</si>
  <si>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</si>
  <si>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</si>
  <si>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11730/2023</t>
  </si>
  <si>
    <t>NE 219/2024</t>
  </si>
  <si>
    <t>0004</t>
  </si>
  <si>
    <t>3.3.90.39.00</t>
  </si>
  <si>
    <t>TED 02/2020 - UFPE = Projeto Laboratório de Mineração de Processos no Judiciário</t>
  </si>
  <si>
    <t>Fomentar a Transformação Digital</t>
  </si>
  <si>
    <t>01764/2020</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</si>
  <si>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</si>
  <si>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</si>
  <si>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</si>
  <si>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12186/2023</t>
  </si>
  <si>
    <t>NE 17/2024</t>
  </si>
  <si>
    <t>Serviços de Manutenção do Parque de Computadores Servidores do CNJ (Dell e HP) - Contrato 31/2021</t>
  </si>
  <si>
    <t>03778/2021</t>
  </si>
  <si>
    <t>Contrato n. 31/2021</t>
  </si>
  <si>
    <t>Serviços de Suporte Appliance Backup. Contrato 38/2021 - JAMC Consultoria</t>
  </si>
  <si>
    <t>03851/2021</t>
  </si>
  <si>
    <t>Contrato n. 38/2021</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</si>
  <si>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</si>
  <si>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</si>
  <si>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03235/2021</t>
  </si>
  <si>
    <t>Contrato n. 06/2022</t>
  </si>
  <si>
    <t xml:space="preserve">Serviços Gerenciados de Segurança da Informação (MSS) - Contrato 08/2021 - ISH </t>
  </si>
  <si>
    <t>00131/2020</t>
  </si>
  <si>
    <t>Contrato n. 08/2021</t>
  </si>
  <si>
    <t>Fornecimento de coquetel volante e coffee break</t>
  </si>
  <si>
    <t>A presente contratação se faz necessária, haja vista os eventos realizados no CNJ, tais como solenidades de posses, reuniões administrativas, sessões plenárias, seminários, congressos, encontros e demais eventos promovidos pelo CNJ</t>
  </si>
  <si>
    <t>11166/2023</t>
  </si>
  <si>
    <t>Fornecimento de gêneros alimentícios, serviço de coquetel e serviço de coffee break</t>
  </si>
  <si>
    <t>04784/2024</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</si>
  <si>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</si>
  <si>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</si>
  <si>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</si>
  <si>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NE 93/2024</t>
  </si>
  <si>
    <t>Aquisição de chapas em MDF</t>
  </si>
  <si>
    <t>00610/2024</t>
  </si>
  <si>
    <t>NE 275/2024</t>
  </si>
  <si>
    <t>3.3.90.30.50</t>
  </si>
  <si>
    <t>Aquisição de Bandeiras, Corda e Mosquetões para a sede do CNJ - BANDEIRAS</t>
  </si>
  <si>
    <t>02293/2023</t>
  </si>
  <si>
    <t>Aquisição de webcams para os usuários do Conselho Nacional Justiça</t>
  </si>
  <si>
    <t xml:space="preserve">Viabilizando a realização de sessões telepresenciais, audiências com advogados, reuniões de trabalho e atendimento aos Gabinetes dos Senhores Conselheiros, </t>
  </si>
  <si>
    <t>13916/2023</t>
  </si>
  <si>
    <t>Base de acesso a normas técnicas</t>
  </si>
  <si>
    <t>Assinatura de base de acesso a Normas Técnicas (ABNT NBR) e ISO.</t>
  </si>
  <si>
    <t>00831/2024</t>
  </si>
  <si>
    <t>7ª Edição da Série Justiça Pesquisa (20% de 3 pesquisas)</t>
  </si>
  <si>
    <t>4.4.90.52.44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</si>
  <si>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</si>
  <si>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</si>
  <si>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01982/2024</t>
  </si>
  <si>
    <t>NE 264/2024</t>
  </si>
  <si>
    <t>CATSER - 5452</t>
  </si>
  <si>
    <t>Registro de preços de televisores e suportes para tais aparelhos</t>
  </si>
  <si>
    <t>02210/2024</t>
  </si>
  <si>
    <t>Aquisição de garrafas térmicas, jarras de vidro com tampa, porta-copos de silicone e jarros de inox com tampa, por meio de Dispensa de Licitação, a fim de atender as demandas das reuniões e sessão plenária do Conselho Nacional de Justiça.</t>
  </si>
  <si>
    <t>A aquisição visa atender o público interno e visitantes, com atenção especial para as sessão plenárias e reuniões realizadas pelas autoridades do Conselho. Após a extinção uso de garrafas com água envasada, com gás e sem gás de 500 ml nas dependências do Conselho, conforme Despacho SG 1686381, a demanda  de garrafas e jarros aumentou. Além disso, com a retirada das garrafinhas, o consumo de guardanapos aumentou para evitar a aglomeração de água na mesa pelos copos de vidro, tornando necessário a aquisição de porta-copos de silicone.</t>
  </si>
  <si>
    <t>12762/2023</t>
  </si>
  <si>
    <t>Contratação de empresa especializada na prestação de serviços de análise da qualidade da água</t>
  </si>
  <si>
    <t>A Portaria nº 2.914 de 12 de dezembro de 2011 do Ministério da Saúde dispõe sobre os procedimentos de controle e de vigilância da qualidade da água para o consumo humano e seu padrão de potabilidade. Para análise da qualidade da agua é realizado um exame bacteriológico, onde são analisados os coliformes termotolerantes e as bactérias heterotróficas além da análise físico-química da água que avalia elementos tais como: aspecto, alcalinidade total, gosto, cloretos, PH, cloro residual livre, cor, turbidez, fluoretos, odor, amônia, sulfato.</t>
  </si>
  <si>
    <t>02514/2024</t>
  </si>
  <si>
    <t>CATSER - 20737</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</si>
  <si>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</si>
  <si>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</si>
  <si>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</si>
  <si>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n/d</t>
  </si>
  <si>
    <t>CATSER - 18112</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</si>
  <si>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</si>
  <si>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</si>
  <si>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</si>
  <si>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</si>
  <si>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 esvaziam. Importante ressaltar que, além da manutenção da calibragem dos veículos deste Conselho, o equipamento ficará disponível para uso de todos os servidores e colaboradores do Órgão.</t>
  </si>
  <si>
    <t>03411/2024</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</si>
  <si>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</si>
  <si>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05057/2024</t>
  </si>
  <si>
    <t>Fornecimento e instalação de persianas para ambos os edifícios do CNJ</t>
  </si>
  <si>
    <t>A contratação justifica-se pela necessidade de substituição de algumas persianas que se encontram danificadas em decorrência da deterioração natural pelo uso, no edifício do CNJ, na SEPN 514, além de persianas que estão faltando em alguns ambientes do Ed. Sede. Cabe destacar que algumas destas peças encontram-se dispostas em locais de uso comum, como o refeitório (no edifício da 514) e em halls de elevadores (no Ed. Sede), sendo importante, portanto, sua substituição, a fim de contribuir para a preservação da imagem deste Conselho, especialmente perante o público externo. Ademais, as outras peças encontram-se em ambientes internos de trabalho, e irão proporcionar maior conforto e bem estar aos seus usuários.</t>
  </si>
  <si>
    <t>04394/2024</t>
  </si>
  <si>
    <t>CATSER - 25321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</si>
  <si>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</si>
  <si>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</si>
  <si>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</si>
  <si>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</si>
  <si>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</si>
  <si>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</si>
  <si>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Contratação de subscrição de licenças M365 Copilot Sub Add-on</t>
  </si>
  <si>
    <t xml:space="preserve"> a necessidade de economizar tempo na criação de documentos, planilhas e e-mails, permitindo que se concentrem em tarefas mais estratégicas. Com o auxílio de IA nas atividades laborais relacionadas com as ferramentas da Microsoft, a qualidade dos documentos melhora e os erros são reduzidos, além da curva de aprendizado ser reduzida. Esses benefícios contribuem para a otimização dos processos internos e a maximização da produtividade no CNJ.</t>
  </si>
  <si>
    <t>05724/2024</t>
  </si>
  <si>
    <t>CATSER - 27472</t>
  </si>
  <si>
    <t>TED - Programa de berçário</t>
  </si>
  <si>
    <t>09283/2022</t>
  </si>
  <si>
    <t>Saída de recursos</t>
  </si>
  <si>
    <t>Informações acrescentadas ou alteradas</t>
  </si>
  <si>
    <t>Entrada de recursos</t>
  </si>
  <si>
    <t>OUTRAS AÇÕES DISCRICIONÁRIAS 2024</t>
  </si>
  <si>
    <t>3.3.90.47.22</t>
  </si>
  <si>
    <t>Taxa de iluminação pública</t>
  </si>
  <si>
    <t>Encargo vinculado ao fornecimento de energia elétrica</t>
  </si>
  <si>
    <t>3.3.90.47.10</t>
  </si>
  <si>
    <t>Licenciamento anual</t>
  </si>
  <si>
    <t>Renovação da concessão da autorização de uso de placas especiais</t>
  </si>
  <si>
    <t>SOF a designar</t>
  </si>
  <si>
    <t>Pagamento IPTU sede CNJ</t>
  </si>
  <si>
    <t>Obrigação contratual decorrente da locação dos imóveis sede do CNJ</t>
  </si>
  <si>
    <t>05134/2029</t>
  </si>
  <si>
    <t xml:space="preserve">3.3.90.14.14 </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</si>
  <si>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</si>
  <si>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plenárias e conduzirem trabalhos em seus gabinetes.</t>
  </si>
  <si>
    <t>3.3.90.93.03</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</si>
  <si>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</si>
  <si>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A indenização da ajuda de custo para mudança é calculada com base na remuneração do servidor, subsídio do juiz auxiliar ou conselheiro e compreende o ressarcimento dos gastos com transporte de mobiliário e bagagem e passagem aérea ou rodoviária.
No cálculo, consideramos o pagamento de  20  benefícios num valor médio de R$ 35.000,00, já prevendo-se o encerramento de mandato de 5 (cinco) Conselheiros no ano de 2024.</t>
  </si>
  <si>
    <t>04169/2023</t>
  </si>
  <si>
    <t>33.90.14</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</si>
  <si>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</si>
  <si>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</si>
  <si>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</si>
  <si>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3.3.90.93.11</t>
  </si>
  <si>
    <t>Concessão de Bolsas de Pós-Gradução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</si>
  <si>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2024, a SEDUC projeta a manutenção de 5 bolsas de graduação, 5 bolsas lato sensu, 15 bolsas de mestrado e 10 bolsas de doutorado.</t>
  </si>
  <si>
    <t>Concessão de Bolsas de Língua Estrangeira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</si>
  <si>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2024 de até 35 bolsas de línguas é de R$ 140.000,00.</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</si>
  <si>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</si>
  <si>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R$ 7.292,60 por servidor contemplado.</t>
  </si>
  <si>
    <t>0009</t>
  </si>
  <si>
    <t>SG/DG</t>
  </si>
  <si>
    <t>PO criado para permitir planejamento mais preciso sobre a destinação de recursos orçamentários e financeiros para projetos estratégicos do CNJ e aumentar a a qualidade de sua gestão.</t>
  </si>
  <si>
    <t>216H</t>
  </si>
  <si>
    <t>AMMM</t>
  </si>
  <si>
    <t>Ajuda de Custo para moradia a magistrados e membros do Ministério Público. (Auxílo-Moradia para magistrados).</t>
  </si>
  <si>
    <t>AMOA</t>
  </si>
  <si>
    <t>3.3.90.93.07</t>
  </si>
  <si>
    <t>Auxílio-moradia para outros agentes públicos - ativos. (Auxílio-Moradia para servidores).</t>
  </si>
  <si>
    <t>3.3.90.40.20</t>
  </si>
  <si>
    <t>Treinamento DTI</t>
  </si>
  <si>
    <t>Incentivar o desenvolvimento de capacidades dos Sevidores de TIC</t>
  </si>
  <si>
    <t>00003/2022</t>
  </si>
  <si>
    <t>Reconhecimento de dívida - Contrato n. 35/2021</t>
  </si>
  <si>
    <t>Reconhecimento de dívida</t>
  </si>
  <si>
    <t>03577/2020</t>
  </si>
  <si>
    <t>Realização de certame para admissão de pessoal no Conselho Nacional de Justiça</t>
  </si>
  <si>
    <t>12596/2023</t>
  </si>
  <si>
    <t>Contrato 9/2024</t>
  </si>
  <si>
    <t>RESUMO POR UNIDADE</t>
  </si>
  <si>
    <t>Orçamento</t>
  </si>
  <si>
    <t>Limite</t>
  </si>
  <si>
    <t>Diferença</t>
  </si>
  <si>
    <t>AÇÃO ORÇAMENTÁRIA / PLANO ORÇAMENTÁRIO (PO)</t>
  </si>
  <si>
    <t>PROPOSTA LOA 2024</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</si>
  <si>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</si>
  <si>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</si>
  <si>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</si>
  <si>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</si>
  <si>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</si>
  <si>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</si>
  <si>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</si>
  <si>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</si>
  <si>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</si>
  <si>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</si>
  <si>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TOTAL</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</si>
  <si>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</si>
  <si>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</si>
  <si>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</si>
  <si>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</si>
  <si>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</si>
  <si>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</si>
  <si>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</si>
  <si>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</si>
  <si>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GND</t>
  </si>
  <si>
    <t>CATSER - 16691</t>
  </si>
  <si>
    <t>CATSER - 16748</t>
  </si>
  <si>
    <t>CATSER - 17027</t>
  </si>
  <si>
    <t>CATSER - 18139</t>
  </si>
  <si>
    <t>CATSER - 19224</t>
  </si>
  <si>
    <t>CATSER - 20052</t>
  </si>
  <si>
    <t>CATSER - 22039</t>
  </si>
  <si>
    <t>CATSER - 24902</t>
  </si>
  <si>
    <t>CATSER - 25216</t>
  </si>
  <si>
    <t>CATSER - 26140</t>
  </si>
  <si>
    <t>CATSER - 3565</t>
  </si>
  <si>
    <t>Contratação de empresa especializada no serviço de impressão fotográfica e emolduramento.</t>
  </si>
  <si>
    <t>05789/2024</t>
  </si>
  <si>
    <t>05989/2024</t>
  </si>
  <si>
    <t>Aquisição de Impressoras</t>
  </si>
  <si>
    <t>A compra do objeto se justifica pela demanda de impressão de documentos necessários ao bom andamento dos eventos realizados fora das dependências do CNJ, inclusive em viagens, com o objetivo de aprimorar a eficiência e a produtividade do trabalho a ser realizado</t>
  </si>
  <si>
    <t>Assinatura de bases de dados em meio digital, nas áreas de conhecimento correlatas à atuação do Conselho Nacional de Justiça</t>
  </si>
  <si>
    <t>Assessoria de Comunicação Social - apoio administrativo</t>
  </si>
  <si>
    <t>Áudio e vídeo 1 - apoio administrativo</t>
  </si>
  <si>
    <t>13197/2018</t>
  </si>
  <si>
    <t>Contrato n. 02/2020</t>
  </si>
  <si>
    <t>Áudio e vídeo 2 - apoio administrativo</t>
  </si>
  <si>
    <t>08029/2023</t>
  </si>
  <si>
    <t>Contrato n. 05/2024</t>
  </si>
  <si>
    <t xml:space="preserve">Clipping </t>
  </si>
  <si>
    <t xml:space="preserve">Jornais e revistas  online </t>
  </si>
  <si>
    <t xml:space="preserve">STF - Produção de Programas de TV e Rádio por meio do Termo de Cooperação com o STF </t>
  </si>
  <si>
    <t>Adequação do sistema de detecção, alarme e combate a incêndio na área do Arquivo Central da COIN/CNJ.</t>
  </si>
  <si>
    <t>Reserva PCA</t>
  </si>
  <si>
    <t>11775/2023</t>
  </si>
  <si>
    <t>ARP 03/2024</t>
  </si>
  <si>
    <t>NE 277/2024</t>
  </si>
  <si>
    <t>07399/2024</t>
  </si>
  <si>
    <t>Aquisição de Cronômetros Programáveis e Displays Digitais</t>
  </si>
  <si>
    <t>07899/2024</t>
  </si>
  <si>
    <t>Aquisição de materiais para confecção de crachás de identificação e de papéis de diversos formatos e gramaturas</t>
  </si>
  <si>
    <t>NE 293/2024; NE 294/2024</t>
  </si>
  <si>
    <t>3.3.90.30.44</t>
  </si>
  <si>
    <t>A aquisição do produto supramencionado será necessária em vista do Programa de Capacitação e de Conscientização "Polícia Judicial Amiga dos Autistas" (Processo SEI 11340/2023), com a finalidade de dar cumprimento ao Protocolo de Interação elaborado pelo Conselho Nacional de Justiça.</t>
  </si>
  <si>
    <t>Cordões dupla face: AUTISMO e GIRASSOL  (material do cordão é poliéster com fecho de engate rápido e proteção metálica nas partes costuradas)</t>
  </si>
  <si>
    <t>05848/2024</t>
  </si>
  <si>
    <t>3.3.90.30.39</t>
  </si>
  <si>
    <t>Pneus e câmara de ar para carrinhos manuais</t>
  </si>
  <si>
    <t>Com base no orçamento (1845931), cujo valor total estimado para os itens acima listados é de R$ 1.012,76 (mil e doze reais e setenta e seis centavos), conforme tabela abaixo, solicitamos suprimento de fundos para aquisição dos referidos produtos, visando a manutenção dos carrinhos de transporte de materiais da SEMAP e SESER, cujos patrimônios também seguem na planilha abaixo e na Ficha dos bens (1845929).</t>
  </si>
  <si>
    <t>05891/2024</t>
  </si>
  <si>
    <t>08049/2024</t>
  </si>
  <si>
    <t>4.4.90.52.04</t>
  </si>
  <si>
    <t>Cronômetro regressivo digital programável, com visor e teclado frotal para configuração e programação, 110/220v (Bivolt), com saída para conexão de no mínimo 4 displays remotos. Marca e Modelo: ProDigital CR-1.</t>
  </si>
  <si>
    <t>CATMAT - PDM 5984</t>
  </si>
  <si>
    <t>Segundo informação da unidade de Apoio à Secretaria-Geral, repassada pelo e-mail (1882226), no dia 13/06/2024, o cronômetro instalado no Plenário do CNJ - Patrimônio n. 7864 (que desde fevereiro já não estava funcionando plenamente, conforme e-mail 1872043) apresentou piora no funcionamento e por isso a Secretaria Processual (unidade que opera o dispositivo) solicitou providências urgentes na substituição do equipamento.</t>
  </si>
  <si>
    <t>00641/2023</t>
  </si>
  <si>
    <t>CATMAT - PDM 745</t>
  </si>
  <si>
    <t>CATMAT - PDM 19555</t>
  </si>
  <si>
    <t>Aquisição de etiquetas adesivas de segurança (estilo PINS) e pulseiras de identificação com lacre adesivo para identificação visual nas solenidades do Conselho Nacional de Justiça</t>
  </si>
  <si>
    <t>CATMAT - PDM 14509</t>
  </si>
  <si>
    <t>CATMAT - PDM 1453</t>
  </si>
  <si>
    <t>CATMAT - PDM 6661</t>
  </si>
  <si>
    <t>CATMAT - PDM 16549</t>
  </si>
  <si>
    <t>Aquisição de pastas personalizadas, do tipo porta diploma.</t>
  </si>
  <si>
    <t>CATMAT - PDM 10884</t>
  </si>
  <si>
    <t>CATMAT - PDM 13927</t>
  </si>
  <si>
    <t>CATMAT - PDM 6446</t>
  </si>
  <si>
    <t>CATMAT - PDM 14744</t>
  </si>
  <si>
    <t>CATMAT - PDM 14697</t>
  </si>
  <si>
    <t>04069/2024</t>
  </si>
  <si>
    <t>07024/2024</t>
  </si>
  <si>
    <t>CATMAT - PDM 12609</t>
  </si>
  <si>
    <t>CATMAT - PDM 5502</t>
  </si>
  <si>
    <t>CATMAT - PDM 648</t>
  </si>
  <si>
    <t>CATMAT - PDM 13878</t>
  </si>
  <si>
    <t>O modelo de adesivo usado atualmente, que pode ser retirado com facilidade, mantendo seu aspecto íntegro, não prevenido sua reutilização, dificulta a triagem de acesso em áreas controladas nas solenidades do CNJ, principalmente em eventos externos. Por certo, os adesivos em uso geram uma falsa sensação de controle, sendo mais um risco à segurança do evento do que um recurso de proteção.</t>
  </si>
  <si>
    <t>As pastas são distribuídas entre as autoridades do CNJ. Sempre que um Conselheiro ou Juiz inicia suas atividades no CNJ, entregamos uma pasta dessas para que utilizem em suas atividades. Além disso, as pastas também são utilizadas em eventos em que é preciso assinar documentos, a exemplo de assinaturas de acordo de cooperação técnica, protocolos de intenções e acordos de todo tipo feitos entre o CNJ e os demais órgãos da administração pública brasileira.</t>
  </si>
  <si>
    <t>CATMAT - PDM 6297</t>
  </si>
  <si>
    <t>CATMAT - PDM 12649</t>
  </si>
  <si>
    <t>CATMAT - PDM 11167</t>
  </si>
  <si>
    <t>CATMAT - PDM 16077</t>
  </si>
  <si>
    <t>07142/2024</t>
  </si>
  <si>
    <t>CATMAT - PDM 16244</t>
  </si>
  <si>
    <t>A compra se justifica pela necessidade de manter operante o notebook, garantindo o pleno funcionamento e usabilidade do dispositvo.</t>
  </si>
  <si>
    <t>Aquisição de peças para notebook</t>
  </si>
  <si>
    <t>CATSER - 18422</t>
  </si>
  <si>
    <t>06474/2024</t>
  </si>
  <si>
    <t>CATSER - 16810</t>
  </si>
  <si>
    <t>Serviço de manutenção de container</t>
  </si>
  <si>
    <t>Container com a alça de transporte quebrada, impossibilitando a coleta de lixo</t>
  </si>
  <si>
    <t>08319/2024</t>
  </si>
  <si>
    <t>06356/2024</t>
  </si>
  <si>
    <t>040136 - SETRA</t>
  </si>
  <si>
    <t>040112 - COPF</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</si>
  <si>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</si>
  <si>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</si>
  <si>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</si>
  <si>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</si>
  <si>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</si>
  <si>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</si>
  <si>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04806/2024</t>
  </si>
  <si>
    <t>CATSER - 1090</t>
  </si>
  <si>
    <t>CATSER - 13455</t>
  </si>
  <si>
    <t>Material Vinil 1</t>
  </si>
  <si>
    <t xml:space="preserve">Templates  </t>
  </si>
  <si>
    <t xml:space="preserve">Flirkr 1 </t>
  </si>
  <si>
    <t xml:space="preserve">Flirkr 2 </t>
  </si>
  <si>
    <t>Newsletter</t>
  </si>
  <si>
    <t xml:space="preserve">Libras  </t>
  </si>
  <si>
    <t>Pllug in elementor</t>
  </si>
  <si>
    <t>CJF -  ressarcimento despesas material gráfico e vinil (SEI 04344/2015/ SEI 04372/2021)</t>
  </si>
  <si>
    <t>Contratação de serviço de elaboração de laudo</t>
  </si>
  <si>
    <t>08670/2024</t>
  </si>
  <si>
    <t>CATSER - 21784</t>
  </si>
  <si>
    <t xml:space="preserve">Aquisição de fones de ouvido/headset para o Conselho Nacional de Justiça </t>
  </si>
  <si>
    <t>08659/2024</t>
  </si>
  <si>
    <t>CATMAT - PDM 7703</t>
  </si>
  <si>
    <t>09138/2024</t>
  </si>
  <si>
    <t>CATSER - 27219</t>
  </si>
  <si>
    <t>Certificado digital em nuvem A3 pessoa física (3 anos) emitido certificado digital emitido por autoridade certificadora de governo (*)</t>
  </si>
  <si>
    <t xml:space="preserve"> O pedido supracitado justifica-se:
1. CONSIDERANDO a informação descrita no Ofício DG 104 (1892616)
6. Cabe ressaltar que este órgão envidará esforços para estabelecer controles adicionais no acesso de seus usuários, visando reforçar a garantia de autenticidade e segurança das informações no ambiente do SIAFI.
2. CONSIDERANDO a solicitação realizada no Despacho SOF 1892704
Ato contínuo, sugerimos o envio dos autos ao Departamento de Tecnologia da Informação e Comunicação – DTI para providências relativas à aquisição de 50 (cinquenta) certificados digitais do tipo A3, emitidos por autoridade certificadora de governo aceita para acesso ao SIAFI, conforme lista constante do documento 1890127. Tal número de certificados se justifica pela necessidade de atender aos usuários atuais do sistema SIAFI no CNJ, bem como adição de novos usuários e eventuais renovações de certificados.
3. CONSIDERANDO os documentos SEI 1890118, 1890127 e 1892543 apensos ao processo 08479/2024
A partir do dia 10/07/2024, os operadores, ou seja, usuários que possuem perfil de acesso que não seja exclusivamente de consulta, que possuem certificado digital emitido por autoridade certificadora de governo deverão utilizá-lo para acessar o SIAFI e não poderão mais acessar o sistema com CPF e senha, independentemente de sua UG ter aderido ao Controle de Acesso Condicional por IP (CAC).</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</si>
  <si>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</si>
  <si>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</si>
  <si>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CATMAT - PDM 11336</t>
  </si>
  <si>
    <t>01223/2024</t>
  </si>
  <si>
    <t>CATMAT - PDM 333</t>
  </si>
  <si>
    <t>08949/2024</t>
  </si>
  <si>
    <t xml:space="preserve">a aquisição decorre da necessidade permanente de acautelamento de arma de fogo no CNJ tanto pelos policiais judiciais que atuam no Órgão, quanto para o público externo (Policiais, juizes, promotores, procuradores e outros servidores e/ou autoridades com porte) que necessita adentra às dependências, cujo armamento deve ser devidamente acautelado, nos termos do artigo 6º da Instrução Normativa 02/2020.  </t>
  </si>
  <si>
    <t>Aquisição de 2 (dois) cofres específicos para guarda/acautelamento de armas de fogo no âmbito do Conselho Nacional de Justiça.</t>
  </si>
  <si>
    <t>Aquisição de uniformes</t>
  </si>
  <si>
    <t>atender à Resolução do CNJ Nº 379, de 15 de março de 2021, que dispõe sobre o uso e o fornecimento de uniformes e acessórios de identificação visual para os(as) Inspetores(as) e para os(as) Agentes da Polícia Judicial do Poder Judiciário.</t>
  </si>
  <si>
    <t>06342/2024</t>
  </si>
  <si>
    <t>CATMAT - PDM 7289</t>
  </si>
  <si>
    <t>09008/2024</t>
  </si>
  <si>
    <t>07884/2024</t>
  </si>
  <si>
    <t>3.3.90.30.21</t>
  </si>
  <si>
    <t>ARP 01/2024</t>
  </si>
  <si>
    <t>ARP 04/2024</t>
  </si>
  <si>
    <t>Contrato n. 22/2024</t>
  </si>
  <si>
    <t>03889/2024</t>
  </si>
  <si>
    <t>STJ -  ressarcimento despesas material gráfico e vinil (SEI 04344/2015/ SEI 04372/2021)</t>
  </si>
  <si>
    <t>3.3.90.93.02</t>
  </si>
  <si>
    <t>ressarcimentos diversos</t>
  </si>
  <si>
    <t>ressarcimento servidores compras diversas</t>
  </si>
  <si>
    <t>3.3.90.30.41</t>
  </si>
  <si>
    <t xml:space="preserve">Wire-o encadernação </t>
  </si>
  <si>
    <t xml:space="preserve">ressarimento compra equipamento encadernadora wire-o encadernaçao </t>
  </si>
  <si>
    <t>Aquisição de suprimentos do scanner Fujitsu S1500</t>
  </si>
  <si>
    <t>08258/2024</t>
  </si>
  <si>
    <t>CATMAT - PDM 16636</t>
  </si>
  <si>
    <t>10052/2024</t>
  </si>
  <si>
    <t>CATSER - 5991</t>
  </si>
  <si>
    <t>Manutenção corretiva e preventiva da fragmentadora de patrimônio nº 17306, incluindo limpeza, lubrificação.</t>
  </si>
  <si>
    <t>Considerando o orçamento 1920455, no valor 460,00 (quatrocentos e sessenta reais), solicitamos suprimento de fundos para manutenção corretiva e preventiva da fragmentadora (Patrimônio n. 17306), a qual, segundo a unidade que utiliza (Secretaria Processual - SPR) está apresentando ruído/barulho incomum.
Ressaltamos que o valor orçado é inferior a 50% do valor atual do bem, conforme ficha do bem 1920453, caracterizando-o como recuperável, conforme instrução normativa 45/2018.
A manutenção se justifica pela necessidade de recolocar a fragmentadora em uso na SPR, tendo em vista a grande demanda daquela unidade de serviços que dependem desse equipamento.
Ademais, a manutenção representa uma opção mais sustentável, já que será prolongada a vida útil do aparelho, evitando o descarte desnecessário de um produto que ainda pode ser utilizado.
Por fim, cabe registrar que a SEMAP não dispõe de equipamento semelhante no estoque/depósito para substituição, bem como não possui em estoque os materiais de consumo necessários para a manutenção do equipamento.</t>
  </si>
  <si>
    <t>01288/2024; 06316/2024; 02799/2024; 06442/2024; 04271/2024</t>
  </si>
  <si>
    <t>Prestação de serviço de apoio administrativo na área de assistência materno-infantil (CEAME)</t>
  </si>
  <si>
    <t>08544/2019</t>
  </si>
  <si>
    <t>MP-01 - Medida Provisória n. 1238, de 03/07/2024 - Apoio Administrativo</t>
  </si>
  <si>
    <t>164X</t>
  </si>
  <si>
    <t>164X - Medida Provisória n. 1238, de 03/07/2024 - Aquisição de Edifício-Sede</t>
  </si>
  <si>
    <t>Aquisição de Edifício-Sede</t>
  </si>
  <si>
    <t>Aquisição de notebooks para os usuários do Conselho Nacional de Justiça</t>
  </si>
  <si>
    <t>CATMAT - PDM 8435</t>
  </si>
  <si>
    <t>07971/2024</t>
  </si>
  <si>
    <t>CATSER - 27910</t>
  </si>
  <si>
    <t>Contratação de Seguro Total para Veículos</t>
  </si>
  <si>
    <t>Aquisição de Seguro para 3 (três) veículos da marca Ford, modelo Focus, que foram doados pelo Tribunal Superior do Trabalho (TST) ao CNJ; haja vista a necessidade dos veículos estarem cobertos por seguro que venha cobrir eventuais sinistros. </t>
  </si>
  <si>
    <t>10135/2024</t>
  </si>
  <si>
    <t>O material será utilizado nas copas para embalar os alimentos e servir os lanches das autoridades, que utilizarão da aviação da Força Aérea Brasileira e não possuem serviço de bordo na área de alimentação.</t>
  </si>
  <si>
    <t>10735/2024</t>
  </si>
  <si>
    <t>Pote redondo descartável com tampa, capacidade 300ml, pacote com 100 unidades</t>
  </si>
  <si>
    <t>Kit talher madeira biodegradável (garfo, faca e guardanapo), medida 16cm aproximadamente</t>
  </si>
  <si>
    <t>CATMAT - PDM 1104</t>
  </si>
  <si>
    <t>CATMAT - PDM 1146</t>
  </si>
  <si>
    <t>10889/2024</t>
  </si>
  <si>
    <t>Rolo Plástico Filme PVC 28 cm X 300 mt</t>
  </si>
  <si>
    <t>A aquisição de rolos de filmes de PVC se faz necessário para o uso da Copa do CNJ. O material a ser adquirido será utilizado para embalar os alimentos gordurosos e não gorduroso tendo em vista proteção contra bactérias e microorganismos, contribuindo assim para uma maior higienização.</t>
  </si>
  <si>
    <t>CATMAT - PDM 1347</t>
  </si>
  <si>
    <t>CATSER - 5410</t>
  </si>
  <si>
    <t>10888/2024</t>
  </si>
  <si>
    <t>Considerando o orçamento 1934111, no valor R$ 350,00 (trezentos e cinquenta reais), solicitamos suprimento de fundos para substituição do assento da cadeira giratória  (Patrimônio n. 20693). Após a manutenção a cadeira será disponibilizada para atender magistrados deste Conselho.
Ressaltamos que o valor orçado é inferior a 50% do valor atual do bem, conforme ficha do bem 1934106, caracterizando-o como recuperável, conforme Instrução Normativa n. 45/2018.
A manutenção se justifica pela necessidade de utilização desse modelo de cadeira por magistrados, secretários, chefes de gabinete e diretores e tendo em vista não possuirmos outra cadeira com as mesmas características em estoque para, se for o caso, realizar a disponibilização.
Ademais, a manutenção representa uma opção mais sustentável, já que será prolongada a vida útil do bem, evitando o descarte desnecessário de um produto que ainda pode ser utilizado.
Por fim, cabe registrar que a SEMAP não dispõe de cadeira semelhante no estoque/depósito para substituição, bem como não possui em estoque os materiais de consumo necessários para a manutenção do bem.</t>
  </si>
  <si>
    <t>Substituição do assento da cadeira giratória de patrimônio 20693</t>
  </si>
  <si>
    <t>Blocos de notas Tops The Legal Pad 21,5 cm x 29,5 cm, papel canário, pauta legal, 50 folhas, amarelo (fotografia 1936258) e Canetas uni-ball vision fine waterproof / Fade-proof – cor; Azul (fotografia 1936262)</t>
  </si>
  <si>
    <t>A aquisição do material descrito acima será necessária para atender a demanda do Gabinete da Presidência, conforme e-mail 1936264.
Informo que não temos estoque dos referidos materiais, bem como o CNJ não possui registro de preços vigente para aquisição, bem como não há disponibilidade desses materiais na cesta de produtos do CNJ no Almoxarifado Virtual Nacional - AVN.
Ressalte-se que a Instrução Normativa DG n. 105 de 14/06/2024, autoriza a referida aquisição nos seguintes termos:
“Art. 15. A aquisição por meio de suprimento de fundos somente poderá ser promovida para a compra de materiais de consumo que guardem relação direta com as atividades da unidade e sirvam ao interesse público, e fica condicionada a:
I – eventual inexistência no almoxarifado ou depósito ou farmácia do material ou medicamento a adquirir;
II – impossibilidade, inconveniência ou inadequação econômica de estocagem do material;
III – inexistência de cobertura contratual.”                                         
Relativamente ao quantitativo, cabe informar que foi estabelecido pela unidade solicitante, conforme e-mail do Gabinete da Presidência (1936264).
Por fim, cabe registrar que a SEMAP não dispõe desses materiais em estoque por se tratarem de itens específicos e de uso apenas da referida Unidade.</t>
  </si>
  <si>
    <t>11029/2024</t>
  </si>
  <si>
    <t>3.3.90.30.16</t>
  </si>
  <si>
    <t>Reparo na costura de almofada do sofá de patrimônios</t>
  </si>
  <si>
    <t xml:space="preserve">Considerando a solicitação de reparo CNJ-Serviços nº 51012 (1934871) e o orçamento 1934877, no valor R$ 960,00 (novecentos e sessenta reais), solicitamos suprimento de fundos para reparar as costuras de 12 (doze) almofadas dos sofás de couro natural (Patrimônios acima relacionados), os quais são utilizados pela Secretaria de Cerimonial e Eventos (SCE) para compor a sala FA04 em eventos e reuniões das autoridades deste Conselho.
Ressaltamos que o valor orçado é inferior a 50% do valor atual de cada bem, conforme ficha dos bens 1934864, caracterizando-os como recuperáveis, conforme Instrução Normativa n. 45/2018.
A manutenção se justifica pela necessidade de utilização constante dos sofás pelas autoridades do CNJ nas reuniões e eventos, bem como para preservar o patrimônio da instituição e promover a economia de recursos, pois evita-se a aquisição de sofás novos.
Ressalte-se que os sofás em questão estão apresentando somente desgaste na costura de pequenas partes do revestimento das almofadoas, mas estão bem preservados e com boa aparência, tendo em vista serem revestidos de couro natural (material bastante resistente e que eleva a durabilidade do mobiliário), o que também justifica o reparo das costuras ao invés da troca do revestimento ou até mesmo a substituição dos sofás.
Ademais, a manutenção representa uma opção mais sustentável, já que será prolongada a vida útil dos bens, evitando o descarte desnecessário de mobiliários que ainda podem ser utilizados.
Por fim, cabe registrar que a SEMAP não dispõe de sofás semelhante no estoque/depósito para substituição, bem como não possui em estoque os materiais de consumo necessários para a manutenção do bem.  </t>
  </si>
  <si>
    <t>10938/2024</t>
  </si>
  <si>
    <t>CATMAT - PDM 449</t>
  </si>
  <si>
    <t>10781/2024</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</si>
  <si>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</si>
  <si>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</si>
  <si>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Gelo Artificial Rígido de 500ml, medidas aproximadas 17cm x 3,7cm</t>
  </si>
  <si>
    <t>O material em questão é essencial para garantir a qualidade e a segurança alimentar durante os voos da Força Aérea Brasileira. A refrigeração adequada dos alimentos não apenas preserva seu sabor e textura, mas também é fundamental para prevenir a deterioração e o crescimento de microorganismos patogênicos. Assim, ao utilizar esse material, asseguramos que as autoridades recebam refeições que atendam aos padrões de higiene e nutrição necessários, contribuindo para o bem-estar e a saúde dos passageiros durante suas viagens.</t>
  </si>
  <si>
    <t>11129/2024</t>
  </si>
  <si>
    <t>CATMAT - PDM 7961</t>
  </si>
  <si>
    <t>Cadeiras de ferro preto</t>
  </si>
  <si>
    <t>A solicitação de suprimentos de fundos justifica-se, excepcionalmente, pela necessidade de locação de 200 (duzentas) cadeiras de ferro preto, a serem utilizadas no evento de posse do Corregedor Nacional de Justiça que será realizado por este Conselho, no dia 03 de setembro de 2024, de forma urgente, sem tempo hábil para um procedimento administrativo de contratação usual.</t>
  </si>
  <si>
    <t>11131/2024</t>
  </si>
  <si>
    <t>CATSER - 20460</t>
  </si>
  <si>
    <t>Contratação de Serviços Técnicos Especializados Profissionais da AWS (AWS Professional Services)</t>
  </si>
  <si>
    <t>Assegurar que as soluções em nuvem da AWS sejam implementadas, gerenciadas e otimizadas de maneira eficiente e segura, proporcionando à organização uma base sólida para inovação e crescimento sustentável</t>
  </si>
  <si>
    <t>Contrato de Nuvem (12/2024). Itens de Segurança da Informação</t>
  </si>
  <si>
    <t>Aquisição de mesa de escritório para o gabinete da Secretária-Geral do CNJ.</t>
  </si>
  <si>
    <t>Atualmente estão sendo utilizadas, no gabinete da Secretária-Geral do CNJ, uma estação de trabalho simples (com medidas de 1,40m x 1,40m) e uma mesa de reunião oblongo de apoio, para possibilitar a recepção de visitantes e autoridades.
Ressalte-se que essa estação de trabalho não segue os padrões estéticos e de acabamento do gabinete, o que afeta a integração visual com os demais elementos do ambiente.
Ademais, a estação utilizada é desproporcional ao tamanho do gabinete, por ser um mobiliário com dimensões relativamente pequenas, gerando uma falta de coerência visual e prejudicando a imagem e a harmonia geral do espaço.
Desse modo, diante da necessidade de otimizar o ambiente de trabalho do gabinete da Secretária-Geral do CNJ e proporcionar um espaço confortável e apropriado para as demandas especificas da autoridade, como a recepção de visitantes e autoridades, sugere-se a aquisição de uma mesa de escritório adequada e compatível com os aspectos estéticos do gabinete em questão.
É importante esclarecer que a mesa proposta para aquisição é um mobiliário especial, destinado a áreas nobres, com características distintas das mesas usadas nas áreas comuns de escritórios do CNJ.
Por fim, destaca-se que o objeto tem conexão com o objetivo estratégico para o período de 2021-2026, estabelecidos no inciso XI do art. 3º da Portaria n. 104/2020 – Presidência, pois visa “garantir infraestrutura adequada ao funcionamento do CNJ".</t>
  </si>
  <si>
    <t>11286/2024</t>
  </si>
  <si>
    <t>10586/2024</t>
  </si>
  <si>
    <t>Contrato n. 27/2024</t>
  </si>
  <si>
    <t>Contrato n. 24/2024</t>
  </si>
  <si>
    <t>Contrato n. 23/2024</t>
  </si>
  <si>
    <t>11012/2024</t>
  </si>
  <si>
    <t>Aquisição de 12 (doze) veículos modelo sedan</t>
  </si>
  <si>
    <t>Aquisição de 1 (um) veículo modelo van/minibus</t>
  </si>
  <si>
    <t>CATMAT - PDM 661</t>
  </si>
  <si>
    <t>Contratação de Serviços Unificados de Suporte para Plataforma Microsoft (Unified Support Services)</t>
  </si>
  <si>
    <t>12099/2024</t>
  </si>
  <si>
    <t xml:space="preserve"> atendimento das crescentes demandas
tecnológicas e operacionais, especialmente no contexto do uso de soluções em nuvem
pública da Microsoft atualmente em uso pelo CNJ. </t>
  </si>
  <si>
    <t>11943/2024</t>
  </si>
  <si>
    <t>Aquisições de materiais descartáveis que irão auxiliar no serviço de copeiragem do Conselho Nacional de Justiça</t>
  </si>
  <si>
    <t>CATMAT - PDM 8122</t>
  </si>
  <si>
    <t>Tendo em vista que a Ata de Registro de Preços 135/2023, A e C, nos itens 6 e 4, respectivamente, se esgotaram, e levando em consideração o elevado número de eventos simultâneos que ocorrem no CNJ, faz-se necessária a compra por dispensa dos itens até que uma nova licitação seja realizada.</t>
  </si>
  <si>
    <t>12407/2024</t>
  </si>
  <si>
    <t>Aquisição com instalação de aparelhos de Ar Condicionado do tipo Split Inverter e bombas de dreno.</t>
  </si>
  <si>
    <t>Na edificação localizada na SEPN 514, estão atualmente instalados 157 equipamentos split com potências variando de 12.000 a 30.000 BTUs. No Edifício Sede do CNJ existem atualmente 23 aparelhos split instalados.
Os equipamentos foram sendo adquiridos ao longo do tempo e não possuem uma padronização de marcas nem data de aquisição. Os equipamentos mais antigos datam de 2009 e os mais novos de 2019, pode-se notar que existe uma gama variada de marcas e idades dos equipamentos, sendo que em alguns casos, quando ocorrem quebras, não são encontradas peças para reposição, ou o custo do reparo supera o valor do bem.
Desta forma a necessidade a ser atendida pela contratação são as possíveis demandas referentes à substituição ou acréscimo de aparelhos de ar condicionado tipo split system inverter nas dependências do Conselho Nacional de Justiça, motivadas por obsolescência de equipamentos, desgaste dos materiais existentes ou eventuais mudanças de leiaute.
A contratação atende ao Objetivo Estratégico 11 disposto na Portaria nº 104, de 30 de junho de 2020, Art. 3º Inciso XI - Garantir Infraestrutura adequada ao funcionamento do CNJ.</t>
  </si>
  <si>
    <t>CATMAT - PDM 13768</t>
  </si>
  <si>
    <t>Aquisições de brindes (sacola e garrafa térmica com personalização)</t>
  </si>
  <si>
    <t>Considerando a relevância do Encontro Nacional do Poder Judiciário, que tem como uma de suas temáticas centrais a sustentabilidade, propomos a entrega de brindes que incentivem práticas sustentáveis entre os participantes. Os brindes consistem em uma sacola reutilizável e uma garrafa térmica, que não apenas proporcionam utilidade durante o evento, mas também promovem a conscientização ambiental.
Diante da urgência para a aquisição desses itens e do valor reduzido que se enquadra nas hipóteses de dispensa de licitação, justificamos a compra por dispensa, com base na celeridade necessária para garantir a entrega dos produtos em tempo hábil para a distribuição no início do encontro.</t>
  </si>
  <si>
    <t>CATMAT - PDM 11908</t>
  </si>
  <si>
    <t>12646/2024</t>
  </si>
  <si>
    <t>Contratação de entidade sem fins lucrativos para desenvolvimento de atividades conjuntas que propiciem a formação técnico-profissional</t>
  </si>
  <si>
    <t>12698/2024</t>
  </si>
  <si>
    <t>MP02</t>
  </si>
  <si>
    <t>MP01</t>
  </si>
  <si>
    <t>Multa e juros</t>
  </si>
  <si>
    <t>Ressarcimentos SAD</t>
  </si>
  <si>
    <t>Taxas de vistoria</t>
  </si>
  <si>
    <t>12210/2024</t>
  </si>
  <si>
    <t>Recursos - Remanejamento PO003 / GND3</t>
  </si>
  <si>
    <t>Ajustes necessários</t>
  </si>
  <si>
    <t>Recursos - Remanejamento PO003 / GND4</t>
  </si>
  <si>
    <t>Recursos - Remanejamento POSEG0 / GND3</t>
  </si>
  <si>
    <t>Recursos - Remanejamento PO004 / GND3</t>
  </si>
  <si>
    <t>06496/2024; 11448/2024</t>
  </si>
  <si>
    <t>07792/2024</t>
  </si>
  <si>
    <t>12894/2024</t>
  </si>
  <si>
    <t>Troca do mecanismo do assento e pistão da poltrona giratória espaldar alto em couro de patrimônio nº 5388</t>
  </si>
  <si>
    <t>Trata-se da necessidade de manutenção da poltrona giratória espaldar alto em couro natural (Patrimônio n. 5388, ficha 1969710) utilizada pelos Conselheiro do CNJ no Plenário do órgão.
A referida poltrona necessita da substituição do mecanismo do assento, mas, de acordo com relatos da unidade que a devolveu, o pistão de gás não estava mantendo a regulagem da altura da poltrona e possivelmente também deverá ser substituído.
Todavia, segundo a empresa que realiza esse tipo de manutenção, é necessário primeiro a troca do mecanismo do assento, para somente depois avaliar a necessidade de substituição do pistão de gás da poltrona.
Nesse sentido, foram apresentados dois orçamentos para análise:
a) O primeiro (1969718) no valor de R$ 380,00 (trezentos e oitenta reais), refere-se à troca apenas do mecanismo do assento;
b) O segundo (1969719) no de R$ 430,00 (quatrocentos e trinta reais), abrange a troca do mecanismo do assento e do pistão de gás.
Cabe ressaltar que, após pesquisa na internet, constatou-se que o fabricante da poltrona encerrou suas atividades e não foram encontrados produtos com características similares no mercado, o que impossibilita ao CNJ a compra e a respectiva substituição da poltrona danificada sem comprometer a padronização dos mobiliários do Plenário.
Acrescenta-se que a manutenção representa uma opção mais sustentável, já que será prolongada a vida útil do bem, evitando o descarte desnecessário de um produto que ainda pode ser utilizado e que possui excelente qualidade e acabamento.
Diante do exposto, solicitamos autorização para que, por suprimento de fundos, seja realizada a troca do mecanismo do assento e também, se for o caso, a troca do pistão de gás.
Por fim, é importante mencionar que a SEMAP não dispõe de cadeira semelhante no estoque/depósito para substituição, tampouco possui em estoque os materiais de consumo necessários para a manutenção do bem.</t>
  </si>
  <si>
    <t>Atender a demandas de Gêneros Alimentícios para distribuição de lanches nos dias de Sessão Plenária aos Conselheiros do Conselho Nacional de Justiça (CNJ).</t>
  </si>
  <si>
    <t>CATMAT - PDM 223</t>
  </si>
  <si>
    <t>CATMAT - PDM 14570</t>
  </si>
  <si>
    <t>CATMAT - PDM 57</t>
  </si>
  <si>
    <t>Termostato do soft de água gelada 21214E</t>
  </si>
  <si>
    <t>CATSER - 21628</t>
  </si>
  <si>
    <t xml:space="preserve">Conforme orçamentos 1975765 , cujo valor total é de R$ 160,00 (cento e sessenta reais), solicitamos suprimento de fundos para a manutenção do purificador (Patrimônio n° 35764).
Ressaltamos que o valor orçado e inferior a 50% do valor atual do bem (como pode ser verificado na ficha do bem - 1975756), caracterizando como recuperável, conforme Instrução Normativa n. 45/2018.
A manutenção se justifica pela necessidade de recolocar o purificador de água em uso neste Conselho e pelo fato de o valor do conserto ser significativamente menor em comparação à compra de um aparelho novo, que custaria em torno de R$ 1.361,00 (mil trezentos e sessenta e um reais) cada, conforme cotação constante do documento SEI n. 1853851, o qual foi extraído do site da internet acessível por meio do link (https://www.purificadoreseverest.com.br/purificador-de-agua-soft-plus-branco).
Ademais, a manutenção representa uma opção mais sustentável, já que será prolongada a vida útil do aparelho e evitando o descarte desnecessário de um produto que ainda pode ser utilizado.
Ressalte-se, por fim, que a SEMAP não possui em estoque os produtos necessários para a manutenção dos aparelhos.             </t>
  </si>
  <si>
    <t> </t>
  </si>
  <si>
    <t>Aquisição de materiais para a fabricação própria de três púlpitos e uma mesa em madeira para utilização em solenidades do Conselho Nacional de Justiça</t>
  </si>
  <si>
    <t>12782/2024</t>
  </si>
  <si>
    <t>CATMAT - PDM 5396</t>
  </si>
  <si>
    <t>13252/2024</t>
  </si>
  <si>
    <t>Contratação de empresa especializada para a elaboração de inventário de gases de efeito estufa e diretrizes básicas para a compensação/mitigação das emissões geradas, com vistas a elaboração de Plano de Compensação Ambiental pelo Conselho.</t>
  </si>
  <si>
    <t>A Resolução CNJ nº 400/2021, que cuida da Política de Sustentabilidade do Poder Judiciário, trouxe, em seu art. 24, o dever dos órgãos do Poder Judiciário de implementar plano de compensação ambiental até o ano de 2023 (Agenda 2030 – ONU), a fim de reduzir, permanentemente, a emissão de gases de efeito estufa, resultante de seu funcionamento.
Ademais, o Planejamento Estratégico do CNJ, em seu Objetivo Estratégico 14, dispõe que o Conselho deve Impulsionar a implantação e a gestão das Políticas de Sustentabilidade e Acessibilidade e o indicador 27 acompanha o Índice de Execução do Plano de Logística Sustentável.
Nesse sentido, cabe ao CNJ, como órgão de governança do Poder Judiciário, seguir os ordenamentos, a partir da implementação das diretrizes estabelecidas em normativos e no plano estratégico, assim como nos seguintes pontos:
O inventário de GEE é um primeiro passo para que as organizações, públicas e privadas, possam contribuir para a luta contra as mudanças climáticas;
A elaboração do inventário permite identificar os impactos das atividades do órgão e, assim, estabelecer planos e metas para mitigar e/ou reduzir as emissões de GEE, a partir da identificação das oportunidades de redução e mitigação mais efetivas;
A publicação do inventário de GEE transmite transparência e credibilidade aos dados e demonstra o compromisso do CNJ com a temática da sustentabilidade, assim como motiva que outros órgãos públicos, em especial os tribunais e conselhos, implementem a medida.</t>
  </si>
  <si>
    <t>13163/2024</t>
  </si>
  <si>
    <t>CATSER - 825</t>
  </si>
  <si>
    <t>Aquisição de canecas/garrafas térmicas</t>
  </si>
  <si>
    <t>CATMAT - PDM 1115</t>
  </si>
  <si>
    <t>Contratação de Serviços de Suporte Técnico e expansão da plataforma de visualização e descoberta de dados. Substituto Contrato 47/2019</t>
  </si>
  <si>
    <t>13167/2024</t>
  </si>
  <si>
    <t>De acordo com o disposto na Resolução CNJ nº 400/2021, o PLS/CNJ é composto por indicadores de desempenho relacionados a temas como, por exemplo: qualidade de vida no ambiente de trabalho e aquisições e contratações sustentáveis. Para cada tema constante no PLS/CNJ, devem ser criadas ações que irão impulsioná-los, conforme determina o art. 9º.
Dessa forma, a aquisição das garrafas térmicas foi uma das ações planejadas pela Comissão Gestora do PLS/CNJ para compor o Plano de Ações do CNJ, tendo em vista a extinção da compra de copos plásticos e de garrafas de água descartáveis. A ação tem prazo de início em junho de 2024 e término em dezembro de 2024, e se dá como um incentivo e apoio ao corpo funcional a não mais utilizarem descartáveis, buscando a adoção de práticas e condutas sustentáveis no seu dia a dia, inclusive, com um incremento na sua qualidade de vida no ambiente de trabalho</t>
  </si>
  <si>
    <t>CATMAT - PDM 19789</t>
  </si>
  <si>
    <t>CATSER - 26280</t>
  </si>
  <si>
    <t>CATSER - 26123</t>
  </si>
  <si>
    <t>CATMAT - PDM 10984</t>
  </si>
  <si>
    <t>CATMAT - PDM 784</t>
  </si>
  <si>
    <t>CATMAT - PDM 13558</t>
  </si>
  <si>
    <t>CATMAT - PDM 3294</t>
  </si>
  <si>
    <t>CATMAT - PDM 321</t>
  </si>
  <si>
    <t>CATMAT - PDM 10833</t>
  </si>
  <si>
    <t>Crachás feitos em papel semente</t>
  </si>
  <si>
    <t>1. Trata-se de solicitação de confecção de 1700 (mil e setecentos) crachás feitos em papel semente para a o 18º Encontro Nacional do Poder Judiciário, que será realizada em 02 e 03 de dezembro de 2024 em campo Grande/MS 
2. O tema do Encontro está voltado para tecnologia, inovação e sustentabilidade. Dessa forma, os crachás confeccionados em papel semente são representativos para todos que virão para o evento como incentivo para a adoção de iniciativas sustentáveis no Poder Judiciário.
3. No documento SEI 1997618 consta pesquisa de preço.
4. A impressão deve ser feita com tinta à base de água, conforme o modelo apresentado na 1ª Reunião Preparatória, 1997743. A impressão em BOPP não atende aos critérios de sustentabilidade e causa o descolamento entre o papel e o plástico, comprometendo a identidade visual do evento, 1997748.</t>
  </si>
  <si>
    <t>Licenças do tipo software - Miro Business</t>
  </si>
  <si>
    <t>Os Laboratórios de Inovação, tanto no âmbito do setor público quando da iniciativa privada, são espaços planejados para estimular a inovação, criatividade, pensamento sistêmico, trabalho colaborativo e cocriação, provendo um ambiente apropriado, seguindo conceitos da neurociência, e onde se aplicam metodologias, técnicas e ferramentas específicas para conduzir os participantes pelo processo de imersão e entendimento dos problemas, desenvolvimento, seleção e priorização de possíveis soluções, prototipagem e testes. Com o advento da pandemia de COVID-19, tornou-se
necessário desenvolver espaços virtuais que fossem capazes de emular o ambiente diferenciado e as ferramentas específicas das metodologias adotadas nos Laboratórios de Inovação, permitindo a colaboração simultânea dos participantes.
Os experimentos demonstraram a viabilidade da ferramenta Miro, muito superior às demais que foram testadas. Mesmo com o retorno parcial das atividades presenciais, o uso da ferramenta só cresceu, pois permite a atuação colaborativa de equipes geograficamente distribuídas. Posteriormente, a ferramenta passou a ser utilizada por equipes de projetos, processos, planejamento e gestão estratégica, capacitação, entre outros, pois possui modelos prontos de diagramas que facilitam o brainstorming, elaboração de fluxogramas, mapas mentais ou conceituais, uso de metodologias ágeis e outros.
Trata-se de um quadro branco digital rápido e fácil de usar, permitindo que os usuários usem a ferramenta reunidos no mesmo espaço ou distribuídos remotamente, de forma síncrona ou assíncrona, além de ser integrável com outras ferramentas, como Jira, Azure e Teams por exemplo.
O referido software possui ampla utilização e reputação no mercado tanto de Tecnologia da Informação quanto de ferramentas para elaboração de projetos, e dispõe de larga base de documentação e suporte, o que traz segurança quanto à manutenção/contratação do uso deste produto. É utilizado
por diversos tribunais, além de outros órgãos como ENAP e ANAC. A servidora Chefe do Núcleo do LIODS utiliza a ferramenta desde maio de 2020, quando, em conjunto com servidores e magistrados das Justiças Federais do Rio Grande do Norte, Rio Grande do Sul e Espírito Santo, empreendeu uma pesquisa de ambientes virtuais que pudessem emular o ambiente diferenciado dos Laboratórios de Inovação.
Portanto, a aquisição da licença é importante para o desenvolvimento da capacidade de gestão e modernização das áreas, possibilitando melhor desempenho de suas atividades.
As licenças contratadas serão distribuídas inicialmente da seguinte forma: 4 para o Núcleo do Laboratório de Inovação e ODS - LIODS e 1 para o Escritório Corporativo de Projetos - ECP, conforme DOD 1835061 e despacho 1945257.
Considerando o custo mensal de U$$ 16,00 por usuário/mês, o valor da contratação, cuja periodicidade é anual, atinge o montante de U$$ 960, aprovimadamente R$ 5.395,20 na data de hoje.
Observamos que a sugestão de aquisição via suprimento de fundos consta do despacho DTI 1951361.</t>
  </si>
  <si>
    <t>3.3.90.40.19</t>
  </si>
  <si>
    <t>05277/2024</t>
  </si>
  <si>
    <t>14305/2024</t>
  </si>
  <si>
    <t>Registro das marcas no sistema do instituto nacional de propriedade industrial - inpi com titularidade do CNJ</t>
  </si>
  <si>
    <t>Justifica-se para registrar as marcas de propriedade do CNJ</t>
  </si>
  <si>
    <t>04452/2021</t>
  </si>
  <si>
    <t xml:space="preserve">Reconhecimento de dívida </t>
  </si>
  <si>
    <t>Reconhecimento de dívida - Contrato n. 47/2019</t>
  </si>
  <si>
    <t xml:space="preserve">14128/2019 </t>
  </si>
  <si>
    <t>3.3.90.92</t>
  </si>
  <si>
    <t>Reconhecimento de dívida - Contrato n. 13/2021</t>
  </si>
  <si>
    <t>Reconhecimento de dívida - Contrato n. 34/2022</t>
  </si>
  <si>
    <t>Reconhecimento de dívida - Contrato n. 25/2022</t>
  </si>
  <si>
    <t>Reconhecimento de dívida - Contrato n. 06/2022</t>
  </si>
  <si>
    <t>Reconhecimento de dívida - Contrato n. 31/2020</t>
  </si>
  <si>
    <t>04049/2020</t>
  </si>
  <si>
    <t>Contrato n. 31/2020</t>
  </si>
  <si>
    <t>Suprimentos de Fundos - DTI</t>
  </si>
  <si>
    <t>09180/2024</t>
  </si>
  <si>
    <t>Suprimentos de Fundos - Seguraça Informação</t>
  </si>
  <si>
    <t>01141/2024</t>
  </si>
  <si>
    <t>Multa Atraso INSS</t>
  </si>
  <si>
    <t>04970/2024</t>
  </si>
  <si>
    <t>00682/2024</t>
  </si>
  <si>
    <t>Contrato n. 03/2024</t>
  </si>
  <si>
    <t>3.3.90.30.26</t>
  </si>
  <si>
    <t>Serviços e soluções para adequação do CNJ à Lei 13.709/2018, Lei Geral de Proteção de Dados (LGPD) - 02094/2021 - Item 03</t>
  </si>
  <si>
    <t>4.4.90.52.35</t>
  </si>
  <si>
    <t>3.3.90.40.01</t>
  </si>
  <si>
    <t>Prestação de Serviço de sustentação do Ambiente Tecnológico do CNJ. contrato 31/2020.</t>
  </si>
  <si>
    <t>Fornecimento de Unidades de Serviços de Conectividade para Nuvens Públicas (USCN's) para prestação de serviços técnicos especializados de natureza contínua na área de Tecnologia da Informação (TI) visando estabelecer conectividade privada para até 4 (quatro) provedores de serviços de computação em nuvem pública no Brasil pelo período de 30 (trinta) meses, prorrogável até o limite de 60 (sessenta) meses de prestação dos serviços.</t>
  </si>
  <si>
    <t>13441/2024</t>
  </si>
  <si>
    <t>05816/2024</t>
  </si>
  <si>
    <t>00680/2024</t>
  </si>
  <si>
    <t>00683/2024</t>
  </si>
  <si>
    <t>13359/2024</t>
  </si>
  <si>
    <t>13436/2024</t>
  </si>
  <si>
    <t>Contrato n. 35/2024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</si>
</sst>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26"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6"/>
      <color theme="0"/>
      <name val="Palatino Linotype"/>
      <family val="1"/>
    </font>
    <font>
      <b/>
      <sz val="10"/>
      <color theme="1"/>
      <name val="Arial"/>
      <family val="2"/>
    </font>
    <font>
      <sz val="8"/>
      <name val="Calibri"/>
      <family val="2"/>
      <scheme val="minor"/>
    </font>
    <font>
      <sz val="11"/>
      <color theme="1"/>
      <name val="Arial"/>
      <family val="2"/>
    </font>
    <font>
      <sz val="12"/>
      <name val="Arial"/>
      <family val="2"/>
    </font>
    <font>
      <b/>
      <sz val="12"/>
      <name val="Arial"/>
      <family val="2"/>
    </font>
    <font>
      <i/>
      <sz val="12"/>
      <name val="Arial"/>
      <family val="2"/>
    </font>
    <font>
      <b/>
      <sz val="14"/>
      <name val="Arial"/>
      <family val="2"/>
    </font>
    <font>
      <sz val="14"/>
      <name val="Arial"/>
      <family val="2"/>
    </font>
    <font>
      <i/>
      <sz val="12"/>
      <name val="Arial"/>
      <family val="2"/>
    </font>
    <font>
      <sz val="12"/>
      <name val="Arial"/>
      <family val="2"/>
    </font>
    <font>
      <sz val="11"/>
      <color theme="1"/>
      <name val="Arial"/>
      <family val="2"/>
    </font>
    <font>
      <sz val="10"/>
      <color theme="1"/>
      <name val="Arial"/>
      <family val="2"/>
    </font>
    <font>
      <i/>
      <sz val="12"/>
      <name val="Arial"/>
      <family val="2"/>
    </font>
    <font>
      <sz val="14"/>
      <name val="Arial"/>
      <family val="2"/>
    </font>
    <font>
      <b/>
      <sz val="14"/>
      <name val="Arial"/>
      <family val="2"/>
    </font>
    <font>
      <b/>
      <sz val="12"/>
      <name val="Arial"/>
      <family val="2"/>
    </font>
    <font>
      <sz val="10"/>
      <color theme="1"/>
      <name val="Arial"/>
      <family val="2"/>
    </font>
    <font>
      <sz val="12"/>
      <name val="Arial"/>
      <family val="2"/>
    </font>
    <font>
      <sz val="14"/>
      <name val="Arial"/>
      <family val="2"/>
    </font>
    <font>
      <i/>
      <sz val="12"/>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thin">
        <color theme="1"/>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6" borderId="0" xfId="0" applyFill="1"/>
    <xf numFmtId="0" fontId="0" fillId="6" borderId="0" xfId="0" applyFill="1" applyAlignment="1">
      <alignment horizontal="left"/>
    </xf>
    <xf numFmtId="0" fontId="3" fillId="6" borderId="0" xfId="0" applyFont="1" applyFill="1"/>
    <xf numFmtId="0" fontId="3" fillId="6" borderId="0" xfId="0" applyFont="1" applyFill="1" applyAlignment="1">
      <alignment horizontal="left"/>
    </xf>
    <xf numFmtId="14" fontId="3" fillId="6" borderId="0" xfId="0" applyNumberFormat="1" applyFont="1" applyFill="1"/>
    <xf numFmtId="0" fontId="0" fillId="0" borderId="0" xfId="0" applyAlignment="1">
      <alignment wrapText="1"/>
    </xf>
    <xf numFmtId="14" fontId="0" fillId="0" borderId="0" xfId="0" applyNumberForma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5"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6" fillId="6" borderId="8" xfId="1" applyFont="1" applyFill="1" applyBorder="1" applyAlignment="1"/>
    <xf numFmtId="0" fontId="0" fillId="8" borderId="0" xfId="0" applyFill="1"/>
    <xf numFmtId="0" fontId="0" fillId="9" borderId="0" xfId="0" applyFill="1"/>
    <xf numFmtId="0" fontId="0" fillId="10" borderId="0" xfId="0" applyFill="1"/>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44" fontId="3" fillId="4" borderId="1" xfId="1" applyFont="1" applyFill="1" applyBorder="1" applyAlignment="1">
      <alignment horizontal="left" vertical="center"/>
    </xf>
    <xf numFmtId="44" fontId="3" fillId="3" borderId="1" xfId="1" applyFont="1" applyFill="1" applyBorder="1" applyAlignment="1">
      <alignment horizontal="left" vertical="center"/>
    </xf>
    <xf numFmtId="0" fontId="4" fillId="2" borderId="2"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8" fillId="6" borderId="0" xfId="0" applyFont="1" applyFill="1"/>
    <xf numFmtId="44" fontId="9" fillId="7" borderId="8" xfId="1" applyFont="1" applyFill="1" applyBorder="1" applyAlignment="1">
      <alignment horizontal="right" vertical="center"/>
    </xf>
    <xf numFmtId="49" fontId="10"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7" xfId="0" applyNumberFormat="1" applyFont="1" applyFill="1" applyBorder="1" applyAlignment="1">
      <alignment horizontal="center" vertical="center" wrapText="1"/>
    </xf>
    <xf numFmtId="164" fontId="10" fillId="4" borderId="18" xfId="2" applyNumberFormat="1" applyFont="1" applyFill="1" applyBorder="1" applyAlignment="1">
      <alignment horizontal="center" vertical="center" wrapText="1"/>
    </xf>
    <xf numFmtId="164" fontId="10" fillId="4" borderId="19" xfId="2" applyNumberFormat="1" applyFont="1" applyFill="1" applyBorder="1" applyAlignment="1">
      <alignment horizontal="center" vertical="center" wrapText="1"/>
    </xf>
    <xf numFmtId="164" fontId="10" fillId="4" borderId="20" xfId="2" applyNumberFormat="1" applyFont="1" applyFill="1" applyBorder="1" applyAlignment="1">
      <alignment horizontal="center" vertical="center" wrapText="1"/>
    </xf>
    <xf numFmtId="165" fontId="9" fillId="7" borderId="11" xfId="1" applyNumberFormat="1" applyFont="1" applyFill="1" applyBorder="1" applyAlignment="1">
      <alignment horizontal="right" vertical="center"/>
    </xf>
    <xf numFmtId="165" fontId="9" fillId="7" borderId="12" xfId="1" applyNumberFormat="1" applyFont="1" applyFill="1" applyBorder="1" applyAlignment="1">
      <alignment horizontal="right" vertical="center"/>
    </xf>
    <xf numFmtId="49" fontId="10" fillId="4" borderId="4" xfId="0" applyNumberFormat="1" applyFont="1" applyFill="1" applyBorder="1" applyAlignment="1">
      <alignment horizontal="center" vertical="center"/>
    </xf>
    <xf numFmtId="164" fontId="12" fillId="4" borderId="1" xfId="2" applyNumberFormat="1" applyFont="1" applyFill="1" applyBorder="1" applyAlignment="1">
      <alignment vertical="center"/>
    </xf>
    <xf numFmtId="164" fontId="12" fillId="4" borderId="6" xfId="2" applyNumberFormat="1" applyFont="1" applyFill="1" applyBorder="1" applyAlignment="1">
      <alignment vertical="center"/>
    </xf>
    <xf numFmtId="165" fontId="9" fillId="7" borderId="1" xfId="1" applyNumberFormat="1" applyFont="1" applyFill="1" applyBorder="1" applyAlignment="1">
      <alignment horizontal="right" vertical="center"/>
    </xf>
    <xf numFmtId="165" fontId="9" fillId="7" borderId="6" xfId="1" applyNumberFormat="1" applyFont="1" applyFill="1" applyBorder="1" applyAlignment="1">
      <alignment horizontal="right" vertical="center"/>
    </xf>
    <xf numFmtId="49" fontId="10" fillId="0" borderId="4" xfId="0" applyNumberFormat="1" applyFont="1" applyBorder="1" applyAlignment="1">
      <alignment horizontal="justify" vertical="center"/>
    </xf>
    <xf numFmtId="164" fontId="12" fillId="0" borderId="6" xfId="2" applyNumberFormat="1" applyFont="1" applyFill="1" applyBorder="1" applyAlignment="1">
      <alignment vertical="center"/>
    </xf>
    <xf numFmtId="49" fontId="11" fillId="0" borderId="4" xfId="0" applyNumberFormat="1" applyFont="1" applyBorder="1" applyAlignment="1">
      <alignment horizontal="justify" vertical="center"/>
    </xf>
    <xf numFmtId="164" fontId="13" fillId="7" borderId="1" xfId="2" applyNumberFormat="1" applyFont="1" applyFill="1" applyBorder="1" applyAlignment="1">
      <alignment vertical="center"/>
    </xf>
    <xf numFmtId="164" fontId="13" fillId="7" borderId="6" xfId="2" applyNumberFormat="1" applyFont="1" applyFill="1" applyBorder="1" applyAlignment="1">
      <alignment vertical="center"/>
    </xf>
    <xf numFmtId="44" fontId="9" fillId="4" borderId="9" xfId="1" applyFont="1" applyFill="1" applyBorder="1" applyAlignment="1">
      <alignment horizontal="right" vertical="center"/>
    </xf>
    <xf numFmtId="44" fontId="9" fillId="4" borderId="7" xfId="1" applyFont="1" applyFill="1" applyBorder="1" applyAlignment="1">
      <alignment horizontal="right" vertical="center"/>
    </xf>
    <xf numFmtId="49" fontId="11" fillId="0" borderId="5" xfId="0" applyNumberFormat="1" applyFont="1" applyBorder="1" applyAlignment="1">
      <alignment horizontal="justify" vertical="center"/>
    </xf>
    <xf numFmtId="164" fontId="13" fillId="7" borderId="9" xfId="2" applyNumberFormat="1" applyFont="1" applyFill="1" applyBorder="1" applyAlignment="1">
      <alignment vertical="center"/>
    </xf>
    <xf numFmtId="164" fontId="13" fillId="7" borderId="7" xfId="2" applyNumberFormat="1" applyFont="1" applyFill="1" applyBorder="1" applyAlignment="1">
      <alignment vertical="center"/>
    </xf>
    <xf numFmtId="164" fontId="10" fillId="4" borderId="14" xfId="2" applyNumberFormat="1" applyFont="1" applyFill="1" applyBorder="1" applyAlignment="1">
      <alignment horizontal="center" vertical="center" wrapText="1"/>
    </xf>
    <xf numFmtId="164" fontId="10" fillId="4" borderId="15" xfId="2" applyNumberFormat="1" applyFont="1" applyFill="1" applyBorder="1" applyAlignment="1">
      <alignment horizontal="center" vertical="center" wrapText="1"/>
    </xf>
    <xf numFmtId="49" fontId="10" fillId="4" borderId="13" xfId="0" applyNumberFormat="1" applyFont="1" applyFill="1" applyBorder="1" applyAlignment="1">
      <alignment horizontal="centerContinuous" vertical="center" wrapText="1"/>
    </xf>
    <xf numFmtId="49" fontId="11" fillId="0" borderId="10" xfId="0" applyNumberFormat="1" applyFont="1" applyBorder="1" applyAlignment="1">
      <alignment horizontal="centerContinuous" vertical="center"/>
    </xf>
    <xf numFmtId="49" fontId="11" fillId="0" borderId="21" xfId="0" applyNumberFormat="1" applyFont="1" applyBorder="1" applyAlignment="1">
      <alignment horizontal="center" vertical="center"/>
    </xf>
    <xf numFmtId="0" fontId="0" fillId="6" borderId="0" xfId="0" quotePrefix="1" applyFill="1"/>
    <xf numFmtId="49" fontId="11" fillId="0" borderId="22" xfId="0" applyNumberFormat="1" applyFont="1" applyBorder="1" applyAlignment="1">
      <alignment horizontal="center" vertical="center"/>
    </xf>
    <xf numFmtId="165" fontId="8" fillId="6" borderId="0" xfId="0" applyNumberFormat="1" applyFont="1" applyFill="1"/>
    <xf numFmtId="49" fontId="14" fillId="0" borderId="21" xfId="0" applyNumberFormat="1" applyFont="1" applyBorder="1" applyAlignment="1">
      <alignment horizontal="center" vertical="center"/>
    </xf>
    <xf numFmtId="44" fontId="0" fillId="6" borderId="0" xfId="0" applyNumberFormat="1" applyFill="1"/>
    <xf numFmtId="165" fontId="15" fillId="7" borderId="11" xfId="1" applyNumberFormat="1" applyFont="1" applyFill="1" applyBorder="1" applyAlignment="1">
      <alignment horizontal="right" vertical="center"/>
    </xf>
    <xf numFmtId="0" fontId="16" fillId="6" borderId="0" xfId="0" applyFont="1" applyFill="1"/>
    <xf numFmtId="49" fontId="18" fillId="0" borderId="4" xfId="0" applyNumberFormat="1" applyFont="1" applyBorder="1" applyAlignment="1">
      <alignment horizontal="justify" vertical="center"/>
    </xf>
    <xf numFmtId="164" fontId="19" fillId="7" borderId="1" xfId="2" applyNumberFormat="1" applyFont="1" applyFill="1" applyBorder="1" applyAlignment="1">
      <alignment vertical="center"/>
    </xf>
    <xf numFmtId="164" fontId="20" fillId="7" borderId="6" xfId="2" applyNumberFormat="1" applyFont="1" applyFill="1" applyBorder="1" applyAlignment="1">
      <alignment vertical="center"/>
    </xf>
    <xf numFmtId="164" fontId="20" fillId="7" borderId="1" xfId="2" applyNumberFormat="1" applyFont="1" applyFill="1" applyBorder="1" applyAlignment="1">
      <alignment vertical="center"/>
    </xf>
    <xf numFmtId="49" fontId="21" fillId="0" borderId="4" xfId="0" applyNumberFormat="1" applyFont="1" applyBorder="1" applyAlignment="1">
      <alignment horizontal="justify" vertical="center"/>
    </xf>
    <xf numFmtId="44" fontId="9" fillId="7" borderId="23" xfId="1" applyFont="1" applyFill="1" applyBorder="1" applyAlignment="1">
      <alignment horizontal="right" vertical="center"/>
    </xf>
    <xf numFmtId="164" fontId="20" fillId="0" borderId="6" xfId="2" applyNumberFormat="1" applyFont="1" applyBorder="1" applyAlignment="1">
      <alignment vertical="center"/>
    </xf>
    <xf numFmtId="49" fontId="18" fillId="0" borderId="10" xfId="0" applyNumberFormat="1" applyFont="1" applyBorder="1" applyAlignment="1">
      <alignment horizontal="centerContinuous" vertical="center"/>
    </xf>
    <xf numFmtId="49" fontId="11" fillId="0" borderId="10" xfId="0" applyNumberFormat="1" applyFont="1" applyBorder="1" applyAlignment="1">
      <alignment horizontal="center" vertical="center"/>
    </xf>
    <xf numFmtId="0" fontId="17" fillId="3" borderId="1" xfId="0" applyFont="1" applyFill="1" applyBorder="1" applyAlignment="1">
      <alignment horizontal="center" vertical="center"/>
    </xf>
    <xf numFmtId="0" fontId="17" fillId="3" borderId="1" xfId="0" quotePrefix="1" applyFont="1" applyFill="1" applyBorder="1" applyAlignment="1">
      <alignment horizontal="center" vertical="center"/>
    </xf>
    <xf numFmtId="1" fontId="17" fillId="3" borderId="1" xfId="0" applyNumberFormat="1" applyFont="1" applyFill="1" applyBorder="1" applyAlignment="1">
      <alignment horizontal="center" vertical="center"/>
    </xf>
    <xf numFmtId="0" fontId="17" fillId="3" borderId="1" xfId="0" applyFont="1" applyFill="1" applyBorder="1" applyAlignment="1">
      <alignment horizontal="left" vertical="center"/>
    </xf>
    <xf numFmtId="44" fontId="17" fillId="3" borderId="1" xfId="1" applyFont="1" applyFill="1" applyBorder="1" applyAlignment="1">
      <alignment horizontal="center" vertical="center"/>
    </xf>
    <xf numFmtId="14" fontId="17" fillId="3" borderId="1" xfId="0" quotePrefix="1" applyNumberFormat="1" applyFont="1" applyFill="1" applyBorder="1" applyAlignment="1">
      <alignment horizontal="center" vertical="center"/>
    </xf>
    <xf numFmtId="0" fontId="11" fillId="0" borderId="10" xfId="0" applyFont="1" applyBorder="1" applyAlignment="1">
      <alignment horizontal="center" vertical="center"/>
    </xf>
    <xf numFmtId="0" fontId="18" fillId="0" borderId="10" xfId="0" applyFont="1" applyBorder="1" applyAlignment="1">
      <alignment horizontal="center" vertical="center"/>
    </xf>
    <xf numFmtId="44" fontId="22" fillId="12" borderId="1" xfId="1" applyFont="1" applyFill="1" applyBorder="1" applyAlignment="1">
      <alignment horizontal="center" vertical="center"/>
    </xf>
    <xf numFmtId="44" fontId="22" fillId="8" borderId="1" xfId="1" applyFont="1" applyFill="1" applyBorder="1" applyAlignment="1">
      <alignment horizontal="center" vertical="center"/>
    </xf>
    <xf numFmtId="44" fontId="22" fillId="11" borderId="1" xfId="1" applyFont="1" applyFill="1" applyBorder="1" applyAlignment="1">
      <alignment horizontal="center" vertical="center"/>
    </xf>
    <xf numFmtId="0" fontId="22" fillId="4" borderId="1" xfId="0" applyFont="1" applyFill="1" applyBorder="1" applyAlignment="1">
      <alignment horizontal="center" vertical="center"/>
    </xf>
    <xf numFmtId="0" fontId="22" fillId="4" borderId="1" xfId="0" quotePrefix="1" applyFont="1" applyFill="1" applyBorder="1" applyAlignment="1">
      <alignment horizontal="center" vertical="center"/>
    </xf>
    <xf numFmtId="1" fontId="22" fillId="4" borderId="1" xfId="0" applyNumberFormat="1" applyFont="1" applyFill="1" applyBorder="1" applyAlignment="1">
      <alignment horizontal="center" vertical="center"/>
    </xf>
    <xf numFmtId="0" fontId="22" fillId="4" borderId="1" xfId="0" applyFont="1" applyFill="1" applyBorder="1" applyAlignment="1">
      <alignment horizontal="left" vertical="center"/>
    </xf>
    <xf numFmtId="44" fontId="22" fillId="4" borderId="1" xfId="1" applyFont="1" applyFill="1" applyBorder="1" applyAlignment="1">
      <alignment horizontal="center" vertical="center"/>
    </xf>
    <xf numFmtId="14" fontId="22" fillId="4" borderId="1" xfId="0" quotePrefix="1" applyNumberFormat="1" applyFont="1" applyFill="1" applyBorder="1" applyAlignment="1">
      <alignment horizontal="center" vertical="center"/>
    </xf>
    <xf numFmtId="14" fontId="22" fillId="4" borderId="1" xfId="0" applyNumberFormat="1" applyFont="1" applyFill="1" applyBorder="1" applyAlignment="1">
      <alignment horizontal="center" vertical="center"/>
    </xf>
    <xf numFmtId="0" fontId="22" fillId="12" borderId="1" xfId="0" quotePrefix="1" applyFont="1" applyFill="1" applyBorder="1" applyAlignment="1">
      <alignment horizontal="center" vertical="center"/>
    </xf>
    <xf numFmtId="0" fontId="22" fillId="12" borderId="1" xfId="0" applyFont="1" applyFill="1" applyBorder="1" applyAlignment="1">
      <alignment horizontal="center" vertical="center"/>
    </xf>
    <xf numFmtId="14" fontId="22" fillId="12" borderId="1" xfId="0" applyNumberFormat="1" applyFont="1" applyFill="1" applyBorder="1" applyAlignment="1">
      <alignment horizontal="center" vertical="center"/>
    </xf>
    <xf numFmtId="0" fontId="22" fillId="12" borderId="1" xfId="0" applyFont="1" applyFill="1" applyBorder="1" applyAlignment="1">
      <alignment horizontal="left" vertical="center"/>
    </xf>
    <xf numFmtId="1" fontId="22" fillId="12" borderId="1" xfId="0" applyNumberFormat="1" applyFont="1" applyFill="1" applyBorder="1" applyAlignment="1">
      <alignment horizontal="center" vertical="center"/>
    </xf>
    <xf numFmtId="14" fontId="22" fillId="12" borderId="1" xfId="0" quotePrefix="1" applyNumberFormat="1" applyFont="1" applyFill="1" applyBorder="1" applyAlignment="1">
      <alignment horizontal="center" vertical="center"/>
    </xf>
    <xf numFmtId="0" fontId="22" fillId="11" borderId="1" xfId="0" applyFont="1" applyFill="1" applyBorder="1" applyAlignment="1">
      <alignment horizontal="center" vertical="center"/>
    </xf>
    <xf numFmtId="0" fontId="22" fillId="11" borderId="1" xfId="0" quotePrefix="1" applyFont="1" applyFill="1" applyBorder="1" applyAlignment="1">
      <alignment horizontal="center" vertical="center"/>
    </xf>
    <xf numFmtId="1" fontId="22" fillId="11" borderId="1" xfId="0" applyNumberFormat="1" applyFont="1" applyFill="1" applyBorder="1" applyAlignment="1">
      <alignment horizontal="center" vertical="center"/>
    </xf>
    <xf numFmtId="0" fontId="22" fillId="11" borderId="1" xfId="0" applyFont="1" applyFill="1" applyBorder="1" applyAlignment="1">
      <alignment horizontal="left" vertical="center"/>
    </xf>
    <xf numFmtId="14" fontId="22" fillId="11" borderId="1" xfId="0" quotePrefix="1" applyNumberFormat="1" applyFont="1" applyFill="1" applyBorder="1" applyAlignment="1">
      <alignment horizontal="center" vertical="center"/>
    </xf>
    <xf numFmtId="14" fontId="22" fillId="11" borderId="1" xfId="0" applyNumberFormat="1" applyFont="1" applyFill="1" applyBorder="1" applyAlignment="1">
      <alignment horizontal="center" vertical="center"/>
    </xf>
    <xf numFmtId="44" fontId="22" fillId="13" borderId="1" xfId="1" applyFont="1" applyFill="1" applyBorder="1" applyAlignment="1">
      <alignment horizontal="center" vertical="center"/>
    </xf>
    <xf numFmtId="0" fontId="22" fillId="3" borderId="1" xfId="0" applyFont="1" applyFill="1" applyBorder="1" applyAlignment="1">
      <alignment horizontal="center" vertical="center"/>
    </xf>
    <xf numFmtId="0" fontId="22" fillId="3" borderId="1" xfId="0" quotePrefix="1" applyFont="1" applyFill="1" applyBorder="1" applyAlignment="1">
      <alignment horizontal="center" vertical="center"/>
    </xf>
    <xf numFmtId="1" fontId="22" fillId="3" borderId="1" xfId="0" applyNumberFormat="1" applyFont="1" applyFill="1" applyBorder="1" applyAlignment="1">
      <alignment horizontal="center" vertical="center"/>
    </xf>
    <xf numFmtId="0" fontId="22" fillId="3" borderId="1" xfId="0" applyFont="1" applyFill="1" applyBorder="1" applyAlignment="1">
      <alignment horizontal="left" vertical="center"/>
    </xf>
    <xf numFmtId="44" fontId="22" fillId="3" borderId="1" xfId="1" applyFont="1" applyFill="1" applyBorder="1" applyAlignment="1">
      <alignment horizontal="center" vertical="center"/>
    </xf>
    <xf numFmtId="14" fontId="22" fillId="3" borderId="1" xfId="0" quotePrefix="1" applyNumberFormat="1" applyFont="1" applyFill="1" applyBorder="1" applyAlignment="1">
      <alignment horizontal="center" vertical="center"/>
    </xf>
    <xf numFmtId="44" fontId="22" fillId="4" borderId="1" xfId="1" applyFont="1" applyFill="1" applyBorder="1" applyAlignment="1">
      <alignment horizontal="left" vertical="center"/>
    </xf>
    <xf numFmtId="44" fontId="22" fillId="3" borderId="1" xfId="1" applyFont="1" applyFill="1" applyBorder="1" applyAlignment="1">
      <alignment horizontal="left" vertical="center"/>
    </xf>
    <xf numFmtId="164" fontId="24" fillId="7" borderId="6" xfId="2" applyNumberFormat="1" applyFont="1" applyFill="1" applyBorder="1" applyAlignment="1">
      <alignment vertical="center"/>
    </xf>
    <xf numFmtId="0" fontId="22" fillId="9" borderId="1" xfId="0" quotePrefix="1" applyFont="1" applyFill="1" applyBorder="1" applyAlignment="1">
      <alignment horizontal="center" vertical="center"/>
    </xf>
    <xf numFmtId="44" fontId="22" fillId="10" borderId="1" xfId="1" applyFont="1" applyFill="1" applyBorder="1" applyAlignment="1">
      <alignment horizontal="left" vertical="center"/>
    </xf>
    <xf numFmtId="44" fontId="22" fillId="8" borderId="1" xfId="1" applyFont="1" applyFill="1" applyBorder="1" applyAlignment="1">
      <alignment horizontal="left" vertical="center"/>
    </xf>
    <xf numFmtId="0" fontId="22" fillId="9" borderId="1" xfId="0" applyFont="1" applyFill="1" applyBorder="1" applyAlignment="1">
      <alignment horizontal="center" vertical="center"/>
    </xf>
    <xf numFmtId="0" fontId="9" fillId="7" borderId="24" xfId="2" applyNumberFormat="1" applyFont="1" applyFill="1" applyBorder="1" applyAlignment="1">
      <alignment horizontal="center" vertical="center"/>
    </xf>
    <xf numFmtId="0" fontId="23" fillId="7" borderId="24" xfId="2" applyNumberFormat="1" applyFont="1" applyFill="1" applyBorder="1" applyAlignment="1">
      <alignment horizontal="center" vertical="center"/>
    </xf>
    <xf numFmtId="49" fontId="11" fillId="0" borderId="17" xfId="0" applyNumberFormat="1" applyFont="1" applyBorder="1" applyAlignment="1">
      <alignment horizontal="center" vertical="center"/>
    </xf>
    <xf numFmtId="165" fontId="9" fillId="7" borderId="18" xfId="1" applyNumberFormat="1" applyFont="1" applyFill="1" applyBorder="1" applyAlignment="1">
      <alignment horizontal="right" vertical="center"/>
    </xf>
    <xf numFmtId="165" fontId="9" fillId="7" borderId="19" xfId="1" applyNumberFormat="1" applyFont="1" applyFill="1" applyBorder="1" applyAlignment="1">
      <alignment horizontal="right" vertical="center"/>
    </xf>
    <xf numFmtId="14" fontId="22" fillId="3" borderId="1" xfId="0" applyNumberFormat="1" applyFont="1" applyFill="1" applyBorder="1" applyAlignment="1">
      <alignment horizontal="center" vertical="center"/>
    </xf>
    <xf numFmtId="44" fontId="3" fillId="8" borderId="1" xfId="1" applyFont="1" applyFill="1" applyBorder="1" applyAlignment="1">
      <alignment horizontal="center" vertical="center"/>
    </xf>
    <xf numFmtId="44" fontId="22" fillId="10" borderId="1" xfId="1" applyFont="1" applyFill="1" applyBorder="1" applyAlignment="1">
      <alignment horizontal="center" vertical="center"/>
    </xf>
    <xf numFmtId="44" fontId="3" fillId="10" borderId="1" xfId="1" applyFont="1" applyFill="1" applyBorder="1" applyAlignment="1">
      <alignment horizontal="center" vertical="center"/>
    </xf>
    <xf numFmtId="44" fontId="3" fillId="8" borderId="1" xfId="1" applyFont="1" applyFill="1" applyBorder="1" applyAlignment="1">
      <alignment horizontal="left" vertical="center"/>
    </xf>
    <xf numFmtId="44" fontId="3" fillId="10" borderId="1" xfId="1" applyFont="1" applyFill="1" applyBorder="1" applyAlignment="1">
      <alignment horizontal="left" vertical="center"/>
    </xf>
    <xf numFmtId="164" fontId="13" fillId="8" borderId="6" xfId="2" applyNumberFormat="1" applyFont="1" applyFill="1" applyBorder="1" applyAlignment="1">
      <alignment vertical="center"/>
    </xf>
    <xf numFmtId="164" fontId="13" fillId="10" borderId="6" xfId="2" applyNumberFormat="1" applyFont="1" applyFill="1" applyBorder="1" applyAlignment="1">
      <alignment vertical="center"/>
    </xf>
    <xf numFmtId="0" fontId="23" fillId="9" borderId="24" xfId="2" applyNumberFormat="1" applyFont="1" applyFill="1" applyBorder="1" applyAlignment="1">
      <alignment horizontal="center" vertical="center"/>
    </xf>
    <xf numFmtId="165" fontId="23" fillId="7" borderId="12" xfId="1" applyNumberFormat="1" applyFont="1" applyFill="1" applyBorder="1" applyAlignment="1">
      <alignment horizontal="right" vertical="center"/>
    </xf>
    <xf numFmtId="165" fontId="23" fillId="7" borderId="11" xfId="1" applyNumberFormat="1" applyFont="1" applyFill="1" applyBorder="1" applyAlignment="1">
      <alignment horizontal="right" vertical="center"/>
    </xf>
    <xf numFmtId="49" fontId="25" fillId="0" borderId="21" xfId="0" applyNumberFormat="1" applyFont="1" applyBorder="1" applyAlignment="1">
      <alignment horizontal="center" vertical="center"/>
    </xf>
    <xf numFmtId="0" fontId="22" fillId="9" borderId="1" xfId="0" applyFont="1" applyFill="1" applyBorder="1" applyAlignment="1">
      <alignment horizontal="left" vertical="center"/>
    </xf>
    <xf numFmtId="0" fontId="9" fillId="9" borderId="25" xfId="2" applyNumberFormat="1" applyFont="1" applyFill="1" applyBorder="1" applyAlignment="1">
      <alignment horizontal="center" vertical="center"/>
    </xf>
    <xf numFmtId="0" fontId="9" fillId="9" borderId="24" xfId="2" applyNumberFormat="1" applyFont="1" applyFill="1" applyBorder="1" applyAlignment="1">
      <alignment horizontal="center" vertical="center"/>
    </xf>
    <xf numFmtId="0" fontId="3" fillId="9" borderId="1" xfId="0" applyFont="1" applyFill="1" applyBorder="1" applyAlignment="1">
      <alignment horizontal="center" vertical="center"/>
    </xf>
    <xf numFmtId="14" fontId="3" fillId="12" borderId="1" xfId="0" applyNumberFormat="1" applyFont="1" applyFill="1" applyBorder="1" applyAlignment="1">
      <alignment horizontal="center" vertical="center"/>
    </xf>
    <xf numFmtId="0" fontId="3" fillId="9" borderId="1" xfId="0" applyFont="1" applyFill="1" applyBorder="1" applyAlignment="1">
      <alignment horizontal="left" vertical="center"/>
    </xf>
    <xf numFmtId="0" fontId="3" fillId="9" borderId="1" xfId="0" quotePrefix="1" applyFont="1" applyFill="1" applyBorder="1" applyAlignment="1">
      <alignment horizontal="center" vertical="center"/>
    </xf>
  </cellXfs>
  <cellStyles count="15">
    <cellStyle name="Moeda" xfId="1" builtinId="4"/>
    <cellStyle name="Moeda 2" xfId="3" xr:uid="{00000000-0005-0000-0000-000002000000}"/>
    <cellStyle name="Moeda 2 2" xfId="7" xr:uid="{D4630094-63D1-4AF5-8A61-713588804629}"/>
    <cellStyle name="Moeda 3" xfId="5" xr:uid="{10CF9D97-F468-4616-B05F-4C0F0C776601}"/>
    <cellStyle name="Moeda 3 2" xfId="8" xr:uid="{CD7ACD9C-4C66-453B-A9B4-1381E4DE5224}"/>
    <cellStyle name="Moeda 4" xfId="9" xr:uid="{1B3C2A04-BE28-46C4-9BB8-5AE6DDB7661C}"/>
    <cellStyle name="Moeda 5" xfId="13" xr:uid="{C74004EE-71AC-410E-81E2-91A8E3F2D31D}"/>
    <cellStyle name="Normal" xfId="0" builtinId="0"/>
    <cellStyle name="Vírgula" xfId="2" builtinId="3"/>
    <cellStyle name="Vírgula 2" xfId="4" xr:uid="{00000000-0005-0000-0000-000005000000}"/>
    <cellStyle name="Vírgula 2 2" xfId="10" xr:uid="{28BAB15B-10EC-402F-B1B2-50E036E2BF8F}"/>
    <cellStyle name="Vírgula 3" xfId="6" xr:uid="{F2250F72-3BF6-44EB-BCAC-44E38AC6FB46}"/>
    <cellStyle name="Vírgula 3 2" xfId="11" xr:uid="{597B3481-181B-4953-9F7D-EEC3B72629D5}"/>
    <cellStyle name="Vírgula 4" xfId="12" xr:uid="{A5837BCF-9166-4822-92FC-7B20E1495C9C}"/>
    <cellStyle name="Vírgula 5" xfId="14" xr:uid="{24DF7E61-B8CF-4C64-B457-2EB917AEA902}"/>
  </cellStyles>
  <dxfs count="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925010BB-5994-4998-A688-18828C00DA35}"/>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W297"/>
  <sheetViews>
    <sheetView topLeftCell="D1" zoomScale="80" zoomScaleNormal="80" workbookViewId="0">
      <selection activeCell="B1" sqref="B1:T1048576"/>
    </sheetView>
  </sheetViews>
  <sheetFormatPr defaultColWidth="0" defaultRowHeight="15" zeroHeight="1" outlineLevelRow="1" x14ac:dyDescent="0.25"/>
  <cols>
    <col min="1" max="1" width="3.140625" style="15" customWidth="1"/>
    <col min="2" max="2" width="10" customWidth="1"/>
    <col min="3" max="5" width="14.28515625" customWidth="1"/>
    <col min="6" max="6" width="14.5703125" customWidth="1"/>
    <col min="7" max="7" width="9" customWidth="1"/>
    <col min="8" max="8" width="62.85546875" customWidth="1"/>
    <col min="9" max="9" width="23.85546875" bestFit="1" customWidth="1"/>
    <col min="10" max="10" width="15.5703125" customWidth="1"/>
    <col min="11" max="11" width="16.140625" customWidth="1"/>
    <col min="12" max="12" width="15.7109375" customWidth="1"/>
    <col min="13" max="13" width="12.42578125" customWidth="1"/>
    <col min="14" max="14" width="15.28515625" customWidth="1"/>
    <col min="15" max="15" width="20.5703125" customWidth="1"/>
    <col min="16" max="16" width="14" customWidth="1"/>
    <col min="17" max="17" width="21.7109375" customWidth="1"/>
    <col min="18" max="18" width="17.42578125" style="21" customWidth="1"/>
    <col min="19" max="19" width="15.28515625" customWidth="1"/>
    <col min="20" max="20" width="23.42578125" customWidth="1"/>
    <col min="21" max="21" width="3.85546875" style="15" customWidth="1"/>
    <col min="22" max="23" width="0" hidden="1" customWidth="1"/>
    <col min="24" max="16384" width="8.85546875" hidden="1"/>
  </cols>
  <sheetData>
    <row r="1" spans="1:21" s="15" customFormat="1" ht="13.5" customHeight="1" outlineLevel="1" thickBot="1" x14ac:dyDescent="0.3"/>
    <row r="2" spans="1:21" ht="26.25" outlineLevel="1" thickBot="1" x14ac:dyDescent="0.5">
      <c r="B2" s="22" t="s">
        <v>0</v>
      </c>
      <c r="C2" s="23"/>
      <c r="D2" s="23"/>
      <c r="E2" s="23"/>
      <c r="F2" s="23"/>
      <c r="G2" s="23"/>
      <c r="H2" s="23"/>
      <c r="I2" s="23"/>
      <c r="J2" s="23"/>
      <c r="K2" s="23"/>
      <c r="L2" s="23"/>
      <c r="M2" s="23"/>
      <c r="N2" s="23"/>
      <c r="O2" s="23"/>
      <c r="P2" s="23"/>
      <c r="Q2" s="23"/>
      <c r="R2" s="23"/>
      <c r="S2" s="23"/>
      <c r="T2" s="23"/>
    </row>
    <row r="3" spans="1:21" ht="27.75" customHeight="1" outlineLevel="1" thickBot="1" x14ac:dyDescent="0.3">
      <c r="B3" s="24" t="s">
        <v>1</v>
      </c>
      <c r="C3" s="25"/>
      <c r="D3" s="25"/>
      <c r="E3" s="25"/>
      <c r="F3" s="25"/>
      <c r="G3" s="25"/>
      <c r="H3" s="25"/>
      <c r="I3" s="25"/>
      <c r="J3" s="25"/>
      <c r="K3" s="25"/>
      <c r="L3" s="25"/>
      <c r="M3" s="25"/>
      <c r="N3" s="25"/>
      <c r="O3" s="25"/>
      <c r="P3" s="25"/>
      <c r="Q3" s="25"/>
      <c r="R3" s="25"/>
      <c r="S3" s="26"/>
      <c r="T3" s="26"/>
    </row>
    <row r="4" spans="1:21" ht="15.75" outlineLevel="1" thickBot="1" x14ac:dyDescent="0.3">
      <c r="B4" s="17"/>
      <c r="C4" s="17"/>
      <c r="D4" s="17"/>
      <c r="E4" s="17"/>
      <c r="F4" s="17"/>
      <c r="G4" s="17"/>
      <c r="H4" s="18"/>
      <c r="I4" s="17"/>
      <c r="J4" s="18"/>
      <c r="K4" s="18"/>
      <c r="L4" s="17"/>
      <c r="M4" s="17"/>
      <c r="N4" s="17"/>
      <c r="O4" s="17"/>
      <c r="P4" s="17"/>
      <c r="Q4" s="17"/>
      <c r="R4" s="19"/>
      <c r="S4" s="17"/>
      <c r="T4" s="17"/>
    </row>
    <row r="5" spans="1:21" ht="15.75" outlineLevel="1" thickBot="1" x14ac:dyDescent="0.3">
      <c r="B5" s="17"/>
      <c r="C5" s="17"/>
      <c r="D5" s="17"/>
      <c r="E5" s="17"/>
      <c r="F5" s="17"/>
      <c r="G5" s="44"/>
      <c r="H5" s="18"/>
      <c r="I5" s="28">
        <f>SUBTOTAL(9,I7:I589)</f>
        <v>150341154.21514159</v>
      </c>
      <c r="J5" s="18"/>
      <c r="K5" s="18"/>
      <c r="L5" s="17"/>
      <c r="M5" s="17"/>
      <c r="N5" s="17"/>
      <c r="O5" s="17"/>
      <c r="P5" s="17"/>
      <c r="Q5" s="17"/>
      <c r="R5" s="19"/>
      <c r="S5" s="17"/>
      <c r="T5" s="17"/>
    </row>
    <row r="6" spans="1:21" s="20" customFormat="1" ht="57" customHeight="1" x14ac:dyDescent="0.25">
      <c r="A6" s="1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5"/>
    </row>
    <row r="7" spans="1:21" x14ac:dyDescent="0.25">
      <c r="B7" s="3">
        <v>1</v>
      </c>
      <c r="C7" s="3" t="s">
        <v>21</v>
      </c>
      <c r="D7" s="4" t="s">
        <v>22</v>
      </c>
      <c r="E7" s="4">
        <v>3</v>
      </c>
      <c r="F7" s="3" t="s">
        <v>23</v>
      </c>
      <c r="G7" s="6" t="s">
        <v>24</v>
      </c>
      <c r="H7" s="14" t="s">
        <v>25</v>
      </c>
      <c r="I7" s="5">
        <v>90000</v>
      </c>
      <c r="J7" s="14" t="s">
        <v>26</v>
      </c>
      <c r="K7" s="4" t="s">
        <v>890</v>
      </c>
      <c r="L7" s="4" t="s">
        <v>27</v>
      </c>
      <c r="M7" s="4" t="s">
        <v>28</v>
      </c>
      <c r="N7" s="4" t="s">
        <v>29</v>
      </c>
      <c r="O7" s="4" t="s">
        <v>30</v>
      </c>
      <c r="P7" s="4" t="s">
        <v>31</v>
      </c>
      <c r="Q7" s="4" t="s">
        <v>32</v>
      </c>
      <c r="R7" s="11">
        <v>45591</v>
      </c>
      <c r="S7" s="4" t="s">
        <v>33</v>
      </c>
      <c r="T7" s="4" t="s">
        <v>34</v>
      </c>
    </row>
    <row r="8" spans="1:21" x14ac:dyDescent="0.25">
      <c r="B8" s="7">
        <v>2</v>
      </c>
      <c r="C8" s="7" t="s">
        <v>21</v>
      </c>
      <c r="D8" s="8" t="s">
        <v>22</v>
      </c>
      <c r="E8" s="8">
        <v>3</v>
      </c>
      <c r="F8" s="7" t="s">
        <v>35</v>
      </c>
      <c r="G8" s="10" t="s">
        <v>24</v>
      </c>
      <c r="H8" s="13" t="s">
        <v>36</v>
      </c>
      <c r="I8" s="9">
        <f>146211.156-12000</f>
        <v>134211.15599999999</v>
      </c>
      <c r="J8" s="13" t="s">
        <v>37</v>
      </c>
      <c r="K8" s="8" t="s">
        <v>38</v>
      </c>
      <c r="L8" s="8" t="s">
        <v>39</v>
      </c>
      <c r="M8" s="8" t="s">
        <v>28</v>
      </c>
      <c r="N8" s="8" t="s">
        <v>29</v>
      </c>
      <c r="O8" s="8" t="s">
        <v>30</v>
      </c>
      <c r="P8" s="8" t="s">
        <v>40</v>
      </c>
      <c r="Q8" s="7" t="s">
        <v>41</v>
      </c>
      <c r="R8" s="12">
        <v>45292</v>
      </c>
      <c r="S8" s="8" t="s">
        <v>42</v>
      </c>
      <c r="T8" s="7" t="s">
        <v>43</v>
      </c>
    </row>
    <row r="9" spans="1:21" x14ac:dyDescent="0.25">
      <c r="B9" s="127">
        <v>3</v>
      </c>
      <c r="C9" s="127" t="s">
        <v>21</v>
      </c>
      <c r="D9" s="128" t="s">
        <v>22</v>
      </c>
      <c r="E9" s="128">
        <v>3</v>
      </c>
      <c r="F9" s="127" t="s">
        <v>44</v>
      </c>
      <c r="G9" s="129" t="s">
        <v>24</v>
      </c>
      <c r="H9" s="130" t="s">
        <v>45</v>
      </c>
      <c r="I9" s="147">
        <f>2564830.51+216000+12674</f>
        <v>2793504.51</v>
      </c>
      <c r="J9" s="130" t="s">
        <v>46</v>
      </c>
      <c r="K9" s="128" t="s">
        <v>47</v>
      </c>
      <c r="L9" s="128" t="s">
        <v>39</v>
      </c>
      <c r="M9" s="128" t="s">
        <v>28</v>
      </c>
      <c r="N9" s="128" t="s">
        <v>29</v>
      </c>
      <c r="O9" s="128" t="s">
        <v>48</v>
      </c>
      <c r="P9" s="128" t="s">
        <v>49</v>
      </c>
      <c r="Q9" s="128" t="s">
        <v>50</v>
      </c>
      <c r="R9" s="132" t="s">
        <v>51</v>
      </c>
      <c r="S9" s="128" t="s">
        <v>33</v>
      </c>
      <c r="T9" s="128" t="s">
        <v>52</v>
      </c>
    </row>
    <row r="10" spans="1:21" x14ac:dyDescent="0.25">
      <c r="B10" s="107">
        <v>4</v>
      </c>
      <c r="C10" s="107" t="s">
        <v>21</v>
      </c>
      <c r="D10" s="108" t="s">
        <v>22</v>
      </c>
      <c r="E10" s="108">
        <v>3</v>
      </c>
      <c r="F10" s="107" t="s">
        <v>53</v>
      </c>
      <c r="G10" s="109" t="s">
        <v>24</v>
      </c>
      <c r="H10" s="110" t="s">
        <v>54</v>
      </c>
      <c r="I10" s="147">
        <f>269000+65000</f>
        <v>334000</v>
      </c>
      <c r="J10" s="110" t="s">
        <v>46</v>
      </c>
      <c r="K10" s="108" t="s">
        <v>47</v>
      </c>
      <c r="L10" s="108" t="s">
        <v>39</v>
      </c>
      <c r="M10" s="108" t="s">
        <v>28</v>
      </c>
      <c r="N10" s="108" t="s">
        <v>29</v>
      </c>
      <c r="O10" s="108" t="s">
        <v>48</v>
      </c>
      <c r="P10" s="108" t="s">
        <v>55</v>
      </c>
      <c r="Q10" s="107" t="s">
        <v>56</v>
      </c>
      <c r="R10" s="112" t="s">
        <v>57</v>
      </c>
      <c r="S10" s="108" t="s">
        <v>33</v>
      </c>
      <c r="T10" s="107" t="s">
        <v>58</v>
      </c>
    </row>
    <row r="11" spans="1:21" x14ac:dyDescent="0.25">
      <c r="B11" s="127">
        <v>5</v>
      </c>
      <c r="C11" s="127" t="s">
        <v>21</v>
      </c>
      <c r="D11" s="128" t="s">
        <v>22</v>
      </c>
      <c r="E11" s="128">
        <v>3</v>
      </c>
      <c r="F11" s="127" t="s">
        <v>59</v>
      </c>
      <c r="G11" s="129" t="s">
        <v>24</v>
      </c>
      <c r="H11" s="130" t="s">
        <v>60</v>
      </c>
      <c r="I11" s="131">
        <v>1790805.31</v>
      </c>
      <c r="J11" s="130" t="s">
        <v>46</v>
      </c>
      <c r="K11" s="128" t="s">
        <v>47</v>
      </c>
      <c r="L11" s="128" t="s">
        <v>39</v>
      </c>
      <c r="M11" s="128" t="s">
        <v>28</v>
      </c>
      <c r="N11" s="128" t="s">
        <v>29</v>
      </c>
      <c r="O11" s="128" t="s">
        <v>30</v>
      </c>
      <c r="P11" s="128" t="s">
        <v>61</v>
      </c>
      <c r="Q11" s="128" t="s">
        <v>62</v>
      </c>
      <c r="R11" s="132">
        <v>45458</v>
      </c>
      <c r="S11" s="128" t="s">
        <v>42</v>
      </c>
      <c r="T11" s="128" t="s">
        <v>63</v>
      </c>
    </row>
    <row r="12" spans="1:21" x14ac:dyDescent="0.25">
      <c r="B12" s="107">
        <v>6</v>
      </c>
      <c r="C12" s="107" t="s">
        <v>21</v>
      </c>
      <c r="D12" s="108" t="s">
        <v>22</v>
      </c>
      <c r="E12" s="108">
        <v>3</v>
      </c>
      <c r="F12" s="107" t="s">
        <v>64</v>
      </c>
      <c r="G12" s="109" t="s">
        <v>24</v>
      </c>
      <c r="H12" s="110" t="s">
        <v>65</v>
      </c>
      <c r="I12" s="111">
        <f>92120.0208-50000</f>
        <v>42120.020799999998</v>
      </c>
      <c r="J12" s="110" t="s">
        <v>46</v>
      </c>
      <c r="K12" s="108" t="s">
        <v>47</v>
      </c>
      <c r="L12" s="108" t="s">
        <v>39</v>
      </c>
      <c r="M12" s="108" t="s">
        <v>28</v>
      </c>
      <c r="N12" s="108" t="s">
        <v>29</v>
      </c>
      <c r="O12" s="108" t="s">
        <v>30</v>
      </c>
      <c r="P12" s="108" t="s">
        <v>66</v>
      </c>
      <c r="Q12" s="107" t="s">
        <v>67</v>
      </c>
      <c r="R12" s="112">
        <v>45498</v>
      </c>
      <c r="S12" s="108" t="s">
        <v>68</v>
      </c>
      <c r="T12" s="107" t="s">
        <v>69</v>
      </c>
    </row>
    <row r="13" spans="1:21" x14ac:dyDescent="0.25">
      <c r="B13" s="127">
        <v>7</v>
      </c>
      <c r="C13" s="127" t="s">
        <v>21</v>
      </c>
      <c r="D13" s="128" t="s">
        <v>22</v>
      </c>
      <c r="E13" s="128">
        <v>3</v>
      </c>
      <c r="F13" s="127" t="s">
        <v>70</v>
      </c>
      <c r="G13" s="129" t="s">
        <v>24</v>
      </c>
      <c r="H13" s="130" t="s">
        <v>71</v>
      </c>
      <c r="I13" s="131">
        <v>7403.04</v>
      </c>
      <c r="J13" s="130" t="s">
        <v>46</v>
      </c>
      <c r="K13" s="128" t="s">
        <v>47</v>
      </c>
      <c r="L13" s="128" t="s">
        <v>39</v>
      </c>
      <c r="M13" s="128" t="s">
        <v>28</v>
      </c>
      <c r="N13" s="128" t="s">
        <v>29</v>
      </c>
      <c r="O13" s="128" t="s">
        <v>30</v>
      </c>
      <c r="P13" s="128" t="s">
        <v>72</v>
      </c>
      <c r="Q13" s="128" t="s">
        <v>73</v>
      </c>
      <c r="R13" s="132">
        <v>45494</v>
      </c>
      <c r="S13" s="128" t="s">
        <v>68</v>
      </c>
      <c r="T13" s="128" t="s">
        <v>74</v>
      </c>
    </row>
    <row r="14" spans="1:21" x14ac:dyDescent="0.25">
      <c r="B14" s="107"/>
      <c r="C14" s="107"/>
      <c r="D14" s="108"/>
      <c r="E14" s="108"/>
      <c r="F14" s="107"/>
      <c r="G14" s="109"/>
      <c r="H14" s="110" t="s">
        <v>75</v>
      </c>
      <c r="I14" s="111"/>
      <c r="J14" s="110"/>
      <c r="K14" s="108"/>
      <c r="L14" s="108"/>
      <c r="M14" s="108"/>
      <c r="N14" s="108"/>
      <c r="O14" s="108"/>
      <c r="P14" s="108"/>
      <c r="Q14" s="107"/>
      <c r="R14" s="112"/>
      <c r="S14" s="108"/>
      <c r="T14" s="107"/>
    </row>
    <row r="15" spans="1:21" x14ac:dyDescent="0.25">
      <c r="B15" s="127">
        <v>9</v>
      </c>
      <c r="C15" s="127" t="s">
        <v>21</v>
      </c>
      <c r="D15" s="128" t="s">
        <v>22</v>
      </c>
      <c r="E15" s="128">
        <v>3</v>
      </c>
      <c r="F15" s="127" t="s">
        <v>76</v>
      </c>
      <c r="G15" s="129" t="s">
        <v>24</v>
      </c>
      <c r="H15" s="130" t="s">
        <v>77</v>
      </c>
      <c r="I15" s="147">
        <f>5300000-42276.0882999971-656368+81969</f>
        <v>4683324.9117000028</v>
      </c>
      <c r="J15" s="130" t="s">
        <v>78</v>
      </c>
      <c r="K15" s="128" t="s">
        <v>889</v>
      </c>
      <c r="L15" s="128" t="s">
        <v>39</v>
      </c>
      <c r="M15" s="128" t="s">
        <v>28</v>
      </c>
      <c r="N15" s="128" t="s">
        <v>29</v>
      </c>
      <c r="O15" s="128" t="s">
        <v>48</v>
      </c>
      <c r="P15" s="128" t="s">
        <v>79</v>
      </c>
      <c r="Q15" s="128" t="s">
        <v>80</v>
      </c>
      <c r="R15" s="132" t="s">
        <v>57</v>
      </c>
      <c r="S15" s="128" t="s">
        <v>42</v>
      </c>
      <c r="T15" s="128" t="s">
        <v>81</v>
      </c>
    </row>
    <row r="16" spans="1:21" x14ac:dyDescent="0.25">
      <c r="B16" s="107">
        <v>10</v>
      </c>
      <c r="C16" s="107" t="s">
        <v>21</v>
      </c>
      <c r="D16" s="108" t="s">
        <v>22</v>
      </c>
      <c r="E16" s="108">
        <v>3</v>
      </c>
      <c r="F16" s="107" t="s">
        <v>82</v>
      </c>
      <c r="G16" s="109" t="s">
        <v>24</v>
      </c>
      <c r="H16" s="110" t="s">
        <v>83</v>
      </c>
      <c r="I16" s="147">
        <f>835232.3385-384632+1608</f>
        <v>452208.33849999995</v>
      </c>
      <c r="J16" s="110" t="s">
        <v>78</v>
      </c>
      <c r="K16" s="108" t="s">
        <v>889</v>
      </c>
      <c r="L16" s="108" t="s">
        <v>39</v>
      </c>
      <c r="M16" s="108" t="s">
        <v>28</v>
      </c>
      <c r="N16" s="108" t="s">
        <v>29</v>
      </c>
      <c r="O16" s="108" t="s">
        <v>30</v>
      </c>
      <c r="P16" s="108" t="s">
        <v>84</v>
      </c>
      <c r="Q16" s="107" t="s">
        <v>85</v>
      </c>
      <c r="R16" s="112">
        <v>45358</v>
      </c>
      <c r="S16" s="108" t="s">
        <v>42</v>
      </c>
      <c r="T16" s="107" t="s">
        <v>86</v>
      </c>
    </row>
    <row r="17" spans="2:20" x14ac:dyDescent="0.25">
      <c r="B17" s="127">
        <v>11</v>
      </c>
      <c r="C17" s="127" t="s">
        <v>21</v>
      </c>
      <c r="D17" s="128" t="s">
        <v>22</v>
      </c>
      <c r="E17" s="128">
        <v>3</v>
      </c>
      <c r="F17" s="127" t="s">
        <v>87</v>
      </c>
      <c r="G17" s="129" t="s">
        <v>24</v>
      </c>
      <c r="H17" s="130" t="s">
        <v>88</v>
      </c>
      <c r="I17" s="147">
        <f>2929.76+42</f>
        <v>2971.76</v>
      </c>
      <c r="J17" s="130" t="s">
        <v>78</v>
      </c>
      <c r="K17" s="128" t="s">
        <v>889</v>
      </c>
      <c r="L17" s="128" t="s">
        <v>39</v>
      </c>
      <c r="M17" s="128" t="s">
        <v>28</v>
      </c>
      <c r="N17" s="128" t="s">
        <v>29</v>
      </c>
      <c r="O17" s="128" t="s">
        <v>48</v>
      </c>
      <c r="P17" s="128" t="s">
        <v>89</v>
      </c>
      <c r="Q17" s="128" t="s">
        <v>90</v>
      </c>
      <c r="R17" s="132">
        <v>45426</v>
      </c>
      <c r="S17" s="128" t="s">
        <v>42</v>
      </c>
      <c r="T17" s="128" t="s">
        <v>91</v>
      </c>
    </row>
    <row r="18" spans="2:20" x14ac:dyDescent="0.25">
      <c r="B18" s="107">
        <v>12.1</v>
      </c>
      <c r="C18" s="107" t="s">
        <v>21</v>
      </c>
      <c r="D18" s="108" t="s">
        <v>22</v>
      </c>
      <c r="E18" s="108">
        <v>3</v>
      </c>
      <c r="F18" s="107" t="s">
        <v>87</v>
      </c>
      <c r="G18" s="109" t="s">
        <v>24</v>
      </c>
      <c r="H18" s="110" t="s">
        <v>92</v>
      </c>
      <c r="I18" s="111">
        <f>197393.7+8976.61</f>
        <v>206370.31</v>
      </c>
      <c r="J18" s="110" t="s">
        <v>78</v>
      </c>
      <c r="K18" s="108" t="s">
        <v>889</v>
      </c>
      <c r="L18" s="108" t="s">
        <v>39</v>
      </c>
      <c r="M18" s="108" t="s">
        <v>28</v>
      </c>
      <c r="N18" s="108" t="s">
        <v>29</v>
      </c>
      <c r="O18" s="108" t="s">
        <v>93</v>
      </c>
      <c r="P18" s="108" t="s">
        <v>94</v>
      </c>
      <c r="Q18" s="107" t="s">
        <v>95</v>
      </c>
      <c r="R18" s="112">
        <v>45504</v>
      </c>
      <c r="S18" s="108" t="s">
        <v>68</v>
      </c>
      <c r="T18" s="107" t="s">
        <v>91</v>
      </c>
    </row>
    <row r="19" spans="2:20" x14ac:dyDescent="0.25">
      <c r="B19" s="127">
        <v>12.2</v>
      </c>
      <c r="C19" s="127" t="s">
        <v>21</v>
      </c>
      <c r="D19" s="128" t="s">
        <v>22</v>
      </c>
      <c r="E19" s="128">
        <v>3</v>
      </c>
      <c r="F19" s="127" t="s">
        <v>87</v>
      </c>
      <c r="G19" s="129" t="s">
        <v>24</v>
      </c>
      <c r="H19" s="130" t="s">
        <v>92</v>
      </c>
      <c r="I19" s="131">
        <v>130000</v>
      </c>
      <c r="J19" s="130" t="s">
        <v>78</v>
      </c>
      <c r="K19" s="128" t="s">
        <v>889</v>
      </c>
      <c r="L19" s="128" t="s">
        <v>39</v>
      </c>
      <c r="M19" s="128" t="s">
        <v>28</v>
      </c>
      <c r="N19" s="128" t="s">
        <v>29</v>
      </c>
      <c r="O19" s="128" t="s">
        <v>93</v>
      </c>
      <c r="P19" s="128" t="s">
        <v>931</v>
      </c>
      <c r="Q19" s="128"/>
      <c r="R19" s="132">
        <v>45535</v>
      </c>
      <c r="S19" s="128" t="s">
        <v>68</v>
      </c>
      <c r="T19" s="128" t="s">
        <v>91</v>
      </c>
    </row>
    <row r="20" spans="2:20" x14ac:dyDescent="0.25">
      <c r="B20" s="107">
        <v>13.1</v>
      </c>
      <c r="C20" s="107" t="s">
        <v>21</v>
      </c>
      <c r="D20" s="108" t="s">
        <v>22</v>
      </c>
      <c r="E20" s="108">
        <v>3</v>
      </c>
      <c r="F20" s="107" t="s">
        <v>96</v>
      </c>
      <c r="G20" s="109" t="s">
        <v>24</v>
      </c>
      <c r="H20" s="110" t="s">
        <v>97</v>
      </c>
      <c r="I20" s="111">
        <v>35568.17</v>
      </c>
      <c r="J20" s="110" t="s">
        <v>78</v>
      </c>
      <c r="K20" s="108" t="s">
        <v>889</v>
      </c>
      <c r="L20" s="108" t="s">
        <v>39</v>
      </c>
      <c r="M20" s="108" t="s">
        <v>28</v>
      </c>
      <c r="N20" s="108" t="s">
        <v>29</v>
      </c>
      <c r="O20" s="108" t="s">
        <v>30</v>
      </c>
      <c r="P20" s="108" t="s">
        <v>98</v>
      </c>
      <c r="Q20" s="107" t="s">
        <v>99</v>
      </c>
      <c r="R20" s="112">
        <v>45382</v>
      </c>
      <c r="S20" s="108" t="s">
        <v>68</v>
      </c>
      <c r="T20" s="107" t="s">
        <v>100</v>
      </c>
    </row>
    <row r="21" spans="2:20" x14ac:dyDescent="0.25">
      <c r="B21" s="127">
        <v>13.2</v>
      </c>
      <c r="C21" s="127" t="s">
        <v>21</v>
      </c>
      <c r="D21" s="128" t="s">
        <v>22</v>
      </c>
      <c r="E21" s="128">
        <v>3</v>
      </c>
      <c r="F21" s="127" t="s">
        <v>96</v>
      </c>
      <c r="G21" s="129" t="s">
        <v>24</v>
      </c>
      <c r="H21" s="130" t="s">
        <v>97</v>
      </c>
      <c r="I21" s="131">
        <v>1591.65</v>
      </c>
      <c r="J21" s="130" t="s">
        <v>78</v>
      </c>
      <c r="K21" s="128" t="s">
        <v>889</v>
      </c>
      <c r="L21" s="128" t="s">
        <v>39</v>
      </c>
      <c r="M21" s="128" t="s">
        <v>28</v>
      </c>
      <c r="N21" s="128" t="s">
        <v>29</v>
      </c>
      <c r="O21" s="128" t="s">
        <v>30</v>
      </c>
      <c r="P21" s="128" t="s">
        <v>101</v>
      </c>
      <c r="Q21" s="128" t="s">
        <v>102</v>
      </c>
      <c r="R21" s="132">
        <v>45396</v>
      </c>
      <c r="S21" s="128" t="s">
        <v>68</v>
      </c>
      <c r="T21" s="128" t="s">
        <v>100</v>
      </c>
    </row>
    <row r="22" spans="2:20" x14ac:dyDescent="0.25">
      <c r="B22" s="107">
        <v>14</v>
      </c>
      <c r="C22" s="107" t="s">
        <v>21</v>
      </c>
      <c r="D22" s="108" t="s">
        <v>22</v>
      </c>
      <c r="E22" s="108">
        <v>3</v>
      </c>
      <c r="F22" s="107" t="s">
        <v>103</v>
      </c>
      <c r="G22" s="109" t="s">
        <v>24</v>
      </c>
      <c r="H22" s="110" t="s">
        <v>104</v>
      </c>
      <c r="I22" s="111">
        <v>35000</v>
      </c>
      <c r="J22" s="110" t="s">
        <v>78</v>
      </c>
      <c r="K22" s="108" t="s">
        <v>889</v>
      </c>
      <c r="L22" s="108" t="s">
        <v>39</v>
      </c>
      <c r="M22" s="108" t="s">
        <v>105</v>
      </c>
      <c r="N22" s="108" t="s">
        <v>28</v>
      </c>
      <c r="O22" s="108" t="s">
        <v>30</v>
      </c>
      <c r="P22" s="108" t="s">
        <v>106</v>
      </c>
      <c r="Q22" s="107" t="s">
        <v>107</v>
      </c>
      <c r="R22" s="112">
        <v>45539</v>
      </c>
      <c r="S22" s="108" t="s">
        <v>33</v>
      </c>
      <c r="T22" s="107" t="s">
        <v>108</v>
      </c>
    </row>
    <row r="23" spans="2:20" x14ac:dyDescent="0.25">
      <c r="B23" s="127">
        <v>15</v>
      </c>
      <c r="C23" s="127" t="s">
        <v>21</v>
      </c>
      <c r="D23" s="128" t="s">
        <v>22</v>
      </c>
      <c r="E23" s="128">
        <v>3</v>
      </c>
      <c r="F23" s="127" t="s">
        <v>70</v>
      </c>
      <c r="G23" s="129" t="s">
        <v>24</v>
      </c>
      <c r="H23" s="130" t="s">
        <v>109</v>
      </c>
      <c r="I23" s="131">
        <f>44519.42-3248.8-17556.86</f>
        <v>23713.759999999995</v>
      </c>
      <c r="J23" s="130" t="s">
        <v>110</v>
      </c>
      <c r="K23" s="128" t="s">
        <v>111</v>
      </c>
      <c r="L23" s="128" t="s">
        <v>39</v>
      </c>
      <c r="M23" s="128" t="s">
        <v>28</v>
      </c>
      <c r="N23" s="128" t="s">
        <v>28</v>
      </c>
      <c r="O23" s="128" t="s">
        <v>155</v>
      </c>
      <c r="P23" s="128" t="s">
        <v>936</v>
      </c>
      <c r="Q23" s="128"/>
      <c r="R23" s="132">
        <v>45383</v>
      </c>
      <c r="S23" s="128" t="s">
        <v>68</v>
      </c>
      <c r="T23" s="128" t="s">
        <v>113</v>
      </c>
    </row>
    <row r="24" spans="2:20" x14ac:dyDescent="0.25">
      <c r="B24" s="107">
        <v>16.100000000000001</v>
      </c>
      <c r="C24" s="107" t="s">
        <v>21</v>
      </c>
      <c r="D24" s="108" t="s">
        <v>22</v>
      </c>
      <c r="E24" s="108">
        <v>3</v>
      </c>
      <c r="F24" s="107" t="s">
        <v>114</v>
      </c>
      <c r="G24" s="109" t="s">
        <v>24</v>
      </c>
      <c r="H24" s="110" t="s">
        <v>115</v>
      </c>
      <c r="I24" s="111">
        <f>10000+7138+6807</f>
        <v>23945</v>
      </c>
      <c r="J24" s="110" t="s">
        <v>116</v>
      </c>
      <c r="K24" s="108" t="s">
        <v>111</v>
      </c>
      <c r="L24" s="108" t="s">
        <v>39</v>
      </c>
      <c r="M24" s="108" t="s">
        <v>28</v>
      </c>
      <c r="N24" s="108" t="s">
        <v>29</v>
      </c>
      <c r="O24" s="108" t="s">
        <v>48</v>
      </c>
      <c r="P24" s="108" t="s">
        <v>117</v>
      </c>
      <c r="Q24" s="107" t="s">
        <v>118</v>
      </c>
      <c r="R24" s="112"/>
      <c r="S24" s="108" t="s">
        <v>68</v>
      </c>
      <c r="T24" s="107" t="s">
        <v>119</v>
      </c>
    </row>
    <row r="25" spans="2:20" x14ac:dyDescent="0.25">
      <c r="B25" s="127"/>
      <c r="C25" s="127"/>
      <c r="D25" s="128"/>
      <c r="E25" s="128"/>
      <c r="F25" s="127"/>
      <c r="G25" s="129"/>
      <c r="H25" s="130" t="s">
        <v>75</v>
      </c>
      <c r="I25" s="131"/>
      <c r="J25" s="130"/>
      <c r="K25" s="128"/>
      <c r="L25" s="128"/>
      <c r="M25" s="128"/>
      <c r="N25" s="128"/>
      <c r="O25" s="128"/>
      <c r="P25" s="128"/>
      <c r="Q25" s="128"/>
      <c r="R25" s="132"/>
      <c r="S25" s="128"/>
      <c r="T25" s="128"/>
    </row>
    <row r="26" spans="2:20" x14ac:dyDescent="0.25">
      <c r="B26" s="107">
        <v>16.3</v>
      </c>
      <c r="C26" s="107" t="s">
        <v>21</v>
      </c>
      <c r="D26" s="108" t="s">
        <v>22</v>
      </c>
      <c r="E26" s="108">
        <v>3</v>
      </c>
      <c r="F26" s="107" t="s">
        <v>114</v>
      </c>
      <c r="G26" s="109" t="s">
        <v>24</v>
      </c>
      <c r="H26" s="110" t="s">
        <v>115</v>
      </c>
      <c r="I26" s="105">
        <f>40000-7138+50421.68-4860</f>
        <v>78423.679999999993</v>
      </c>
      <c r="J26" s="110" t="s">
        <v>116</v>
      </c>
      <c r="K26" s="108" t="s">
        <v>111</v>
      </c>
      <c r="L26" s="108" t="s">
        <v>39</v>
      </c>
      <c r="M26" s="108" t="s">
        <v>28</v>
      </c>
      <c r="N26" s="108" t="s">
        <v>29</v>
      </c>
      <c r="O26" s="108" t="s">
        <v>93</v>
      </c>
      <c r="P26" s="108" t="s">
        <v>121</v>
      </c>
      <c r="Q26" s="107" t="s">
        <v>832</v>
      </c>
      <c r="R26" s="112">
        <v>45436</v>
      </c>
      <c r="S26" s="108" t="s">
        <v>68</v>
      </c>
      <c r="T26" s="107" t="s">
        <v>119</v>
      </c>
    </row>
    <row r="27" spans="2:20" x14ac:dyDescent="0.25">
      <c r="B27" s="127">
        <v>16.399999999999999</v>
      </c>
      <c r="C27" s="127" t="s">
        <v>21</v>
      </c>
      <c r="D27" s="128" t="s">
        <v>22</v>
      </c>
      <c r="E27" s="128">
        <v>4</v>
      </c>
      <c r="F27" s="127" t="s">
        <v>120</v>
      </c>
      <c r="G27" s="129" t="s">
        <v>24</v>
      </c>
      <c r="H27" s="130" t="s">
        <v>115</v>
      </c>
      <c r="I27" s="147">
        <f>(260000/12)*7-702.91-13408.766+14000-889-46656.4-15162.53+50000+4860+23905+2377</f>
        <v>169989.06066666669</v>
      </c>
      <c r="J27" s="130" t="s">
        <v>116</v>
      </c>
      <c r="K27" s="128" t="s">
        <v>111</v>
      </c>
      <c r="L27" s="128" t="s">
        <v>39</v>
      </c>
      <c r="M27" s="128" t="s">
        <v>28</v>
      </c>
      <c r="N27" s="128" t="s">
        <v>29</v>
      </c>
      <c r="O27" s="128" t="s">
        <v>93</v>
      </c>
      <c r="P27" s="128" t="s">
        <v>121</v>
      </c>
      <c r="Q27" s="128" t="s">
        <v>832</v>
      </c>
      <c r="R27" s="132">
        <v>45436</v>
      </c>
      <c r="S27" s="128" t="s">
        <v>68</v>
      </c>
      <c r="T27" s="128" t="s">
        <v>119</v>
      </c>
    </row>
    <row r="28" spans="2:20" x14ac:dyDescent="0.25">
      <c r="B28" s="107">
        <v>17</v>
      </c>
      <c r="C28" s="107" t="s">
        <v>21</v>
      </c>
      <c r="D28" s="108" t="s">
        <v>22</v>
      </c>
      <c r="E28" s="108">
        <v>3</v>
      </c>
      <c r="F28" s="107" t="s">
        <v>122</v>
      </c>
      <c r="G28" s="109" t="s">
        <v>24</v>
      </c>
      <c r="H28" s="110" t="s">
        <v>123</v>
      </c>
      <c r="I28" s="111">
        <v>5451.3256000000001</v>
      </c>
      <c r="J28" s="110" t="s">
        <v>124</v>
      </c>
      <c r="K28" s="108" t="s">
        <v>111</v>
      </c>
      <c r="L28" s="108" t="s">
        <v>39</v>
      </c>
      <c r="M28" s="108" t="s">
        <v>28</v>
      </c>
      <c r="N28" s="108" t="s">
        <v>28</v>
      </c>
      <c r="O28" s="108" t="s">
        <v>125</v>
      </c>
      <c r="P28" s="108" t="s">
        <v>126</v>
      </c>
      <c r="Q28" s="107"/>
      <c r="R28" s="112">
        <v>45444</v>
      </c>
      <c r="S28" s="108" t="s">
        <v>33</v>
      </c>
      <c r="T28" s="107" t="s">
        <v>853</v>
      </c>
    </row>
    <row r="29" spans="2:20" x14ac:dyDescent="0.25">
      <c r="B29" s="127"/>
      <c r="C29" s="127"/>
      <c r="D29" s="128"/>
      <c r="E29" s="128"/>
      <c r="F29" s="127"/>
      <c r="G29" s="129"/>
      <c r="H29" s="130" t="s">
        <v>75</v>
      </c>
      <c r="I29" s="131"/>
      <c r="J29" s="130"/>
      <c r="K29" s="128"/>
      <c r="L29" s="128"/>
      <c r="M29" s="128"/>
      <c r="N29" s="128"/>
      <c r="O29" s="128"/>
      <c r="P29" s="128"/>
      <c r="Q29" s="128"/>
      <c r="R29" s="132"/>
      <c r="S29" s="128"/>
      <c r="T29" s="128"/>
    </row>
    <row r="30" spans="2:20" x14ac:dyDescent="0.25">
      <c r="B30" s="107"/>
      <c r="C30" s="107"/>
      <c r="D30" s="108"/>
      <c r="E30" s="108"/>
      <c r="F30" s="107"/>
      <c r="G30" s="109"/>
      <c r="H30" s="110" t="s">
        <v>75</v>
      </c>
      <c r="I30" s="111"/>
      <c r="J30" s="110"/>
      <c r="K30" s="108"/>
      <c r="L30" s="108"/>
      <c r="M30" s="108"/>
      <c r="N30" s="108"/>
      <c r="O30" s="108"/>
      <c r="P30" s="108"/>
      <c r="Q30" s="107"/>
      <c r="R30" s="112"/>
      <c r="S30" s="108"/>
      <c r="T30" s="107"/>
    </row>
    <row r="31" spans="2:20" x14ac:dyDescent="0.25">
      <c r="B31" s="127">
        <v>19</v>
      </c>
      <c r="C31" s="127" t="s">
        <v>21</v>
      </c>
      <c r="D31" s="128" t="s">
        <v>22</v>
      </c>
      <c r="E31" s="128">
        <v>3</v>
      </c>
      <c r="F31" s="127" t="s">
        <v>127</v>
      </c>
      <c r="G31" s="129" t="s">
        <v>24</v>
      </c>
      <c r="H31" s="130" t="s">
        <v>128</v>
      </c>
      <c r="I31" s="131">
        <v>11030.4</v>
      </c>
      <c r="J31" s="130" t="s">
        <v>129</v>
      </c>
      <c r="K31" s="128" t="s">
        <v>130</v>
      </c>
      <c r="L31" s="128" t="s">
        <v>39</v>
      </c>
      <c r="M31" s="128" t="s">
        <v>28</v>
      </c>
      <c r="N31" s="128" t="s">
        <v>28</v>
      </c>
      <c r="O31" s="128" t="s">
        <v>93</v>
      </c>
      <c r="P31" s="128" t="s">
        <v>131</v>
      </c>
      <c r="Q31" s="128" t="s">
        <v>933</v>
      </c>
      <c r="R31" s="132">
        <v>45336</v>
      </c>
      <c r="S31" s="128" t="s">
        <v>33</v>
      </c>
      <c r="T31" s="128" t="s">
        <v>854</v>
      </c>
    </row>
    <row r="32" spans="2:20" x14ac:dyDescent="0.25">
      <c r="B32" s="107">
        <v>20</v>
      </c>
      <c r="C32" s="107" t="s">
        <v>21</v>
      </c>
      <c r="D32" s="108" t="s">
        <v>22</v>
      </c>
      <c r="E32" s="108">
        <v>3</v>
      </c>
      <c r="F32" s="107" t="s">
        <v>127</v>
      </c>
      <c r="G32" s="109" t="s">
        <v>24</v>
      </c>
      <c r="H32" s="110" t="s">
        <v>132</v>
      </c>
      <c r="I32" s="111">
        <f>21659.92-9000+1796</f>
        <v>14455.919999999998</v>
      </c>
      <c r="J32" s="110" t="s">
        <v>1045</v>
      </c>
      <c r="K32" s="108" t="s">
        <v>130</v>
      </c>
      <c r="L32" s="108" t="s">
        <v>39</v>
      </c>
      <c r="M32" s="108" t="s">
        <v>28</v>
      </c>
      <c r="N32" s="108" t="s">
        <v>28</v>
      </c>
      <c r="O32" s="108" t="s">
        <v>48</v>
      </c>
      <c r="P32" s="108" t="s">
        <v>133</v>
      </c>
      <c r="Q32" s="107" t="s">
        <v>134</v>
      </c>
      <c r="R32" s="112" t="s">
        <v>57</v>
      </c>
      <c r="S32" s="108" t="s">
        <v>33</v>
      </c>
      <c r="T32" s="107" t="s">
        <v>1066</v>
      </c>
    </row>
    <row r="33" spans="2:20" x14ac:dyDescent="0.25">
      <c r="B33" s="127"/>
      <c r="C33" s="127"/>
      <c r="D33" s="128"/>
      <c r="E33" s="128"/>
      <c r="F33" s="127"/>
      <c r="G33" s="129"/>
      <c r="H33" s="130" t="s">
        <v>75</v>
      </c>
      <c r="I33" s="131"/>
      <c r="J33" s="130"/>
      <c r="K33" s="128"/>
      <c r="L33" s="128"/>
      <c r="M33" s="128"/>
      <c r="N33" s="128"/>
      <c r="O33" s="128"/>
      <c r="P33" s="128"/>
      <c r="Q33" s="128"/>
      <c r="R33" s="132"/>
      <c r="S33" s="128"/>
      <c r="T33" s="128"/>
    </row>
    <row r="34" spans="2:20" x14ac:dyDescent="0.25">
      <c r="B34" s="107">
        <v>21</v>
      </c>
      <c r="C34" s="107" t="s">
        <v>21</v>
      </c>
      <c r="D34" s="108" t="s">
        <v>22</v>
      </c>
      <c r="E34" s="108">
        <v>3</v>
      </c>
      <c r="F34" s="107" t="s">
        <v>76</v>
      </c>
      <c r="G34" s="109" t="s">
        <v>24</v>
      </c>
      <c r="H34" s="110" t="s">
        <v>135</v>
      </c>
      <c r="I34" s="111">
        <f>272764.5+19974+15500</f>
        <v>308238.5</v>
      </c>
      <c r="J34" s="110" t="s">
        <v>136</v>
      </c>
      <c r="K34" s="108" t="s">
        <v>130</v>
      </c>
      <c r="L34" s="108" t="s">
        <v>39</v>
      </c>
      <c r="M34" s="108" t="s">
        <v>28</v>
      </c>
      <c r="N34" s="108" t="s">
        <v>29</v>
      </c>
      <c r="O34" s="108" t="s">
        <v>48</v>
      </c>
      <c r="P34" s="108" t="s">
        <v>137</v>
      </c>
      <c r="Q34" s="107" t="s">
        <v>138</v>
      </c>
      <c r="R34" s="112" t="s">
        <v>57</v>
      </c>
      <c r="S34" s="108" t="s">
        <v>68</v>
      </c>
      <c r="T34" s="107" t="s">
        <v>139</v>
      </c>
    </row>
    <row r="35" spans="2:20" x14ac:dyDescent="0.25">
      <c r="B35" s="127">
        <v>22.1</v>
      </c>
      <c r="C35" s="127" t="s">
        <v>21</v>
      </c>
      <c r="D35" s="128" t="s">
        <v>22</v>
      </c>
      <c r="E35" s="128">
        <v>3</v>
      </c>
      <c r="F35" s="127" t="s">
        <v>140</v>
      </c>
      <c r="G35" s="129" t="s">
        <v>24</v>
      </c>
      <c r="H35" s="130" t="s">
        <v>141</v>
      </c>
      <c r="I35" s="131">
        <f>2399757.23-5000-42504.165-12000-7664-5000-3210-1100000+947209-900000</f>
        <v>1271588.0649999999</v>
      </c>
      <c r="J35" s="130" t="s">
        <v>142</v>
      </c>
      <c r="K35" s="128" t="s">
        <v>130</v>
      </c>
      <c r="L35" s="128" t="s">
        <v>39</v>
      </c>
      <c r="M35" s="128" t="s">
        <v>28</v>
      </c>
      <c r="N35" s="128" t="s">
        <v>29</v>
      </c>
      <c r="O35" s="128" t="s">
        <v>48</v>
      </c>
      <c r="P35" s="128" t="s">
        <v>143</v>
      </c>
      <c r="Q35" s="128" t="s">
        <v>144</v>
      </c>
      <c r="R35" s="132" t="s">
        <v>57</v>
      </c>
      <c r="S35" s="128" t="s">
        <v>68</v>
      </c>
      <c r="T35" s="128" t="s">
        <v>145</v>
      </c>
    </row>
    <row r="36" spans="2:20" x14ac:dyDescent="0.25">
      <c r="B36" s="107">
        <v>22.2</v>
      </c>
      <c r="C36" s="107" t="s">
        <v>21</v>
      </c>
      <c r="D36" s="108" t="s">
        <v>1030</v>
      </c>
      <c r="E36" s="107">
        <v>3</v>
      </c>
      <c r="F36" s="107" t="s">
        <v>140</v>
      </c>
      <c r="G36" s="109" t="s">
        <v>24</v>
      </c>
      <c r="H36" s="110" t="s">
        <v>141</v>
      </c>
      <c r="I36" s="111">
        <v>900000</v>
      </c>
      <c r="J36" s="110" t="s">
        <v>142</v>
      </c>
      <c r="K36" s="108" t="s">
        <v>130</v>
      </c>
      <c r="L36" s="108" t="s">
        <v>39</v>
      </c>
      <c r="M36" s="108" t="s">
        <v>28</v>
      </c>
      <c r="N36" s="108" t="s">
        <v>29</v>
      </c>
      <c r="O36" s="108" t="s">
        <v>48</v>
      </c>
      <c r="P36" s="108" t="s">
        <v>143</v>
      </c>
      <c r="Q36" s="107" t="s">
        <v>144</v>
      </c>
      <c r="R36" s="112" t="s">
        <v>57</v>
      </c>
      <c r="S36" s="108" t="s">
        <v>68</v>
      </c>
      <c r="T36" s="107" t="s">
        <v>145</v>
      </c>
    </row>
    <row r="37" spans="2:20" x14ac:dyDescent="0.25">
      <c r="B37" s="127">
        <v>22.3</v>
      </c>
      <c r="C37" s="127" t="s">
        <v>21</v>
      </c>
      <c r="D37" s="128" t="s">
        <v>22</v>
      </c>
      <c r="E37" s="128">
        <v>3</v>
      </c>
      <c r="F37" s="127" t="s">
        <v>140</v>
      </c>
      <c r="G37" s="129" t="s">
        <v>24</v>
      </c>
      <c r="H37" s="130" t="s">
        <v>141</v>
      </c>
      <c r="I37" s="105">
        <f>1100000-947209-502.82</f>
        <v>152288.18</v>
      </c>
      <c r="J37" s="130" t="s">
        <v>142</v>
      </c>
      <c r="K37" s="128" t="s">
        <v>130</v>
      </c>
      <c r="L37" s="128" t="s">
        <v>39</v>
      </c>
      <c r="M37" s="128" t="s">
        <v>28</v>
      </c>
      <c r="N37" s="128" t="s">
        <v>29</v>
      </c>
      <c r="O37" s="128" t="s">
        <v>93</v>
      </c>
      <c r="P37" s="128" t="s">
        <v>852</v>
      </c>
      <c r="Q37" s="127"/>
      <c r="R37" s="132">
        <v>45581</v>
      </c>
      <c r="S37" s="128" t="s">
        <v>68</v>
      </c>
      <c r="T37" s="128" t="s">
        <v>145</v>
      </c>
    </row>
    <row r="38" spans="2:20" x14ac:dyDescent="0.25">
      <c r="B38" s="107">
        <v>23.1</v>
      </c>
      <c r="C38" s="107" t="s">
        <v>21</v>
      </c>
      <c r="D38" s="108" t="s">
        <v>22</v>
      </c>
      <c r="E38" s="108">
        <v>3</v>
      </c>
      <c r="F38" s="107" t="s">
        <v>146</v>
      </c>
      <c r="G38" s="109" t="s">
        <v>24</v>
      </c>
      <c r="H38" s="110" t="s">
        <v>147</v>
      </c>
      <c r="I38" s="111">
        <v>10935</v>
      </c>
      <c r="J38" s="110" t="s">
        <v>148</v>
      </c>
      <c r="K38" s="108" t="s">
        <v>130</v>
      </c>
      <c r="L38" s="108" t="s">
        <v>39</v>
      </c>
      <c r="M38" s="108" t="s">
        <v>28</v>
      </c>
      <c r="N38" s="108" t="s">
        <v>28</v>
      </c>
      <c r="O38" s="108" t="s">
        <v>48</v>
      </c>
      <c r="P38" s="108" t="s">
        <v>149</v>
      </c>
      <c r="Q38" s="107" t="s">
        <v>150</v>
      </c>
      <c r="R38" s="112" t="s">
        <v>57</v>
      </c>
      <c r="S38" s="108" t="s">
        <v>33</v>
      </c>
      <c r="T38" s="107" t="s">
        <v>151</v>
      </c>
    </row>
    <row r="39" spans="2:20" x14ac:dyDescent="0.25">
      <c r="B39" s="127">
        <v>23.2</v>
      </c>
      <c r="C39" s="127" t="s">
        <v>21</v>
      </c>
      <c r="D39" s="128" t="s">
        <v>22</v>
      </c>
      <c r="E39" s="128">
        <v>3</v>
      </c>
      <c r="F39" s="127" t="s">
        <v>146</v>
      </c>
      <c r="G39" s="129" t="s">
        <v>24</v>
      </c>
      <c r="H39" s="130" t="s">
        <v>147</v>
      </c>
      <c r="I39" s="131">
        <v>15160.76</v>
      </c>
      <c r="J39" s="130" t="s">
        <v>148</v>
      </c>
      <c r="K39" s="128" t="s">
        <v>130</v>
      </c>
      <c r="L39" s="128" t="s">
        <v>39</v>
      </c>
      <c r="M39" s="128" t="s">
        <v>28</v>
      </c>
      <c r="N39" s="128" t="s">
        <v>28</v>
      </c>
      <c r="O39" s="128" t="s">
        <v>155</v>
      </c>
      <c r="P39" s="128" t="s">
        <v>888</v>
      </c>
      <c r="Q39" s="127"/>
      <c r="R39" s="132">
        <v>45552</v>
      </c>
      <c r="S39" s="128" t="s">
        <v>33</v>
      </c>
      <c r="T39" s="128" t="s">
        <v>151</v>
      </c>
    </row>
    <row r="40" spans="2:20" x14ac:dyDescent="0.25">
      <c r="B40" s="107"/>
      <c r="C40" s="107"/>
      <c r="D40" s="108"/>
      <c r="E40" s="108"/>
      <c r="F40" s="107"/>
      <c r="G40" s="109"/>
      <c r="H40" s="110" t="s">
        <v>75</v>
      </c>
      <c r="I40" s="111"/>
      <c r="J40" s="110"/>
      <c r="K40" s="108"/>
      <c r="L40" s="108"/>
      <c r="M40" s="108"/>
      <c r="N40" s="108"/>
      <c r="O40" s="108"/>
      <c r="P40" s="108"/>
      <c r="Q40" s="107"/>
      <c r="R40" s="112"/>
      <c r="S40" s="108"/>
      <c r="T40" s="107"/>
    </row>
    <row r="41" spans="2:20" x14ac:dyDescent="0.25">
      <c r="B41" s="127">
        <v>24</v>
      </c>
      <c r="C41" s="127" t="s">
        <v>21</v>
      </c>
      <c r="D41" s="128" t="s">
        <v>22</v>
      </c>
      <c r="E41" s="128">
        <v>3</v>
      </c>
      <c r="F41" s="127" t="s">
        <v>152</v>
      </c>
      <c r="G41" s="129" t="s">
        <v>24</v>
      </c>
      <c r="H41" s="130" t="s">
        <v>153</v>
      </c>
      <c r="I41" s="147">
        <f>2230.48+2298.89*4/12+502.82</f>
        <v>3499.5966666666668</v>
      </c>
      <c r="J41" s="130" t="s">
        <v>154</v>
      </c>
      <c r="K41" s="128" t="s">
        <v>130</v>
      </c>
      <c r="L41" s="128" t="s">
        <v>39</v>
      </c>
      <c r="M41" s="128" t="s">
        <v>28</v>
      </c>
      <c r="N41" s="128" t="s">
        <v>28</v>
      </c>
      <c r="O41" s="128" t="s">
        <v>155</v>
      </c>
      <c r="P41" s="128" t="s">
        <v>156</v>
      </c>
      <c r="Q41" s="128" t="s">
        <v>157</v>
      </c>
      <c r="R41" s="132">
        <v>45410</v>
      </c>
      <c r="S41" s="128" t="s">
        <v>33</v>
      </c>
      <c r="T41" s="128" t="s">
        <v>158</v>
      </c>
    </row>
    <row r="42" spans="2:20" x14ac:dyDescent="0.25">
      <c r="B42" s="107">
        <v>25.1</v>
      </c>
      <c r="C42" s="107" t="s">
        <v>21</v>
      </c>
      <c r="D42" s="108" t="s">
        <v>22</v>
      </c>
      <c r="E42" s="108">
        <v>3</v>
      </c>
      <c r="F42" s="107" t="s">
        <v>76</v>
      </c>
      <c r="G42" s="109" t="s">
        <v>24</v>
      </c>
      <c r="H42" s="110" t="s">
        <v>159</v>
      </c>
      <c r="I42" s="111">
        <f>3820000-211316-2159641+500000+935167</f>
        <v>2884210</v>
      </c>
      <c r="J42" s="110" t="s">
        <v>160</v>
      </c>
      <c r="K42" s="108" t="s">
        <v>130</v>
      </c>
      <c r="L42" s="108" t="s">
        <v>39</v>
      </c>
      <c r="M42" s="108" t="s">
        <v>28</v>
      </c>
      <c r="N42" s="108" t="s">
        <v>29</v>
      </c>
      <c r="O42" s="108" t="s">
        <v>48</v>
      </c>
      <c r="P42" s="108" t="s">
        <v>161</v>
      </c>
      <c r="Q42" s="107" t="s">
        <v>162</v>
      </c>
      <c r="R42" s="112"/>
      <c r="S42" s="108" t="s">
        <v>68</v>
      </c>
      <c r="T42" s="107" t="s">
        <v>163</v>
      </c>
    </row>
    <row r="43" spans="2:20" x14ac:dyDescent="0.25">
      <c r="B43" s="127">
        <v>25.2</v>
      </c>
      <c r="C43" s="127" t="s">
        <v>21</v>
      </c>
      <c r="D43" s="128" t="s">
        <v>22</v>
      </c>
      <c r="E43" s="128">
        <v>3</v>
      </c>
      <c r="F43" s="127" t="s">
        <v>76</v>
      </c>
      <c r="G43" s="129" t="s">
        <v>24</v>
      </c>
      <c r="H43" s="130" t="s">
        <v>159</v>
      </c>
      <c r="I43" s="147">
        <f>2159641-500000-935168+32</f>
        <v>724505</v>
      </c>
      <c r="J43" s="130" t="s">
        <v>160</v>
      </c>
      <c r="K43" s="128" t="s">
        <v>130</v>
      </c>
      <c r="L43" s="128" t="s">
        <v>39</v>
      </c>
      <c r="M43" s="128" t="s">
        <v>28</v>
      </c>
      <c r="N43" s="128" t="s">
        <v>29</v>
      </c>
      <c r="O43" s="128" t="s">
        <v>93</v>
      </c>
      <c r="P43" s="128" t="s">
        <v>164</v>
      </c>
      <c r="Q43" s="127"/>
      <c r="R43" s="132">
        <v>45437</v>
      </c>
      <c r="S43" s="128" t="s">
        <v>68</v>
      </c>
      <c r="T43" s="128" t="s">
        <v>163</v>
      </c>
    </row>
    <row r="44" spans="2:20" x14ac:dyDescent="0.25">
      <c r="B44" s="107">
        <v>26</v>
      </c>
      <c r="C44" s="107" t="s">
        <v>21</v>
      </c>
      <c r="D44" s="108" t="s">
        <v>22</v>
      </c>
      <c r="E44" s="108">
        <v>3</v>
      </c>
      <c r="F44" s="107" t="s">
        <v>165</v>
      </c>
      <c r="G44" s="109" t="s">
        <v>24</v>
      </c>
      <c r="H44" s="110" t="s">
        <v>166</v>
      </c>
      <c r="I44" s="111">
        <f>2019095.9-17090+12316.29+100000+49024.04</f>
        <v>2163346.23</v>
      </c>
      <c r="J44" s="110" t="s">
        <v>167</v>
      </c>
      <c r="K44" s="108" t="s">
        <v>130</v>
      </c>
      <c r="L44" s="108" t="s">
        <v>39</v>
      </c>
      <c r="M44" s="108" t="s">
        <v>28</v>
      </c>
      <c r="N44" s="108" t="s">
        <v>29</v>
      </c>
      <c r="O44" s="108" t="s">
        <v>30</v>
      </c>
      <c r="P44" s="108" t="s">
        <v>168</v>
      </c>
      <c r="Q44" s="107" t="s">
        <v>169</v>
      </c>
      <c r="R44" s="112">
        <v>45506</v>
      </c>
      <c r="S44" s="108" t="s">
        <v>68</v>
      </c>
      <c r="T44" s="107" t="s">
        <v>170</v>
      </c>
    </row>
    <row r="45" spans="2:20" x14ac:dyDescent="0.25">
      <c r="B45" s="127">
        <v>27</v>
      </c>
      <c r="C45" s="127" t="s">
        <v>21</v>
      </c>
      <c r="D45" s="128" t="s">
        <v>22</v>
      </c>
      <c r="E45" s="128">
        <v>3</v>
      </c>
      <c r="F45" s="127" t="s">
        <v>171</v>
      </c>
      <c r="G45" s="129" t="s">
        <v>24</v>
      </c>
      <c r="H45" s="130" t="s">
        <v>172</v>
      </c>
      <c r="I45" s="131">
        <v>40000</v>
      </c>
      <c r="J45" s="130" t="s">
        <v>173</v>
      </c>
      <c r="K45" s="128" t="s">
        <v>130</v>
      </c>
      <c r="L45" s="128" t="s">
        <v>39</v>
      </c>
      <c r="M45" s="128" t="s">
        <v>28</v>
      </c>
      <c r="N45" s="128" t="s">
        <v>29</v>
      </c>
      <c r="O45" s="128" t="s">
        <v>48</v>
      </c>
      <c r="P45" s="128" t="s">
        <v>174</v>
      </c>
      <c r="Q45" s="128" t="s">
        <v>175</v>
      </c>
      <c r="R45" s="132" t="s">
        <v>57</v>
      </c>
      <c r="S45" s="128" t="s">
        <v>68</v>
      </c>
      <c r="T45" s="128" t="s">
        <v>1067</v>
      </c>
    </row>
    <row r="46" spans="2:20" x14ac:dyDescent="0.25">
      <c r="B46" s="107">
        <v>28</v>
      </c>
      <c r="C46" s="107" t="s">
        <v>21</v>
      </c>
      <c r="D46" s="108" t="s">
        <v>22</v>
      </c>
      <c r="E46" s="108">
        <v>3</v>
      </c>
      <c r="F46" s="107" t="s">
        <v>171</v>
      </c>
      <c r="G46" s="109" t="s">
        <v>24</v>
      </c>
      <c r="H46" s="110" t="s">
        <v>176</v>
      </c>
      <c r="I46" s="111">
        <v>34783.9</v>
      </c>
      <c r="J46" s="110" t="s">
        <v>177</v>
      </c>
      <c r="K46" s="108" t="s">
        <v>130</v>
      </c>
      <c r="L46" s="108" t="s">
        <v>39</v>
      </c>
      <c r="M46" s="108" t="s">
        <v>28</v>
      </c>
      <c r="N46" s="108" t="s">
        <v>29</v>
      </c>
      <c r="O46" s="108" t="s">
        <v>48</v>
      </c>
      <c r="P46" s="108" t="s">
        <v>178</v>
      </c>
      <c r="Q46" s="107" t="s">
        <v>179</v>
      </c>
      <c r="R46" s="112" t="s">
        <v>57</v>
      </c>
      <c r="S46" s="108" t="s">
        <v>68</v>
      </c>
      <c r="T46" s="107" t="s">
        <v>1068</v>
      </c>
    </row>
    <row r="47" spans="2:20" x14ac:dyDescent="0.25">
      <c r="B47" s="127">
        <v>29.1</v>
      </c>
      <c r="C47" s="127" t="s">
        <v>21</v>
      </c>
      <c r="D47" s="128" t="s">
        <v>22</v>
      </c>
      <c r="E47" s="128">
        <v>3</v>
      </c>
      <c r="F47" s="127" t="s">
        <v>76</v>
      </c>
      <c r="G47" s="129" t="s">
        <v>24</v>
      </c>
      <c r="H47" s="130" t="s">
        <v>180</v>
      </c>
      <c r="I47" s="131">
        <f>10394166.79+3568.784+1736434-550002</f>
        <v>11584167.573999999</v>
      </c>
      <c r="J47" s="130" t="s">
        <v>181</v>
      </c>
      <c r="K47" s="128" t="s">
        <v>130</v>
      </c>
      <c r="L47" s="128" t="s">
        <v>39</v>
      </c>
      <c r="M47" s="128" t="s">
        <v>28</v>
      </c>
      <c r="N47" s="128" t="s">
        <v>29</v>
      </c>
      <c r="O47" s="128" t="s">
        <v>48</v>
      </c>
      <c r="P47" s="128" t="s">
        <v>182</v>
      </c>
      <c r="Q47" s="128" t="s">
        <v>183</v>
      </c>
      <c r="R47" s="132" t="s">
        <v>57</v>
      </c>
      <c r="S47" s="128" t="s">
        <v>42</v>
      </c>
      <c r="T47" s="128" t="s">
        <v>163</v>
      </c>
    </row>
    <row r="48" spans="2:20" x14ac:dyDescent="0.25">
      <c r="B48" s="107">
        <v>29.2</v>
      </c>
      <c r="C48" s="107" t="s">
        <v>21</v>
      </c>
      <c r="D48" s="108" t="s">
        <v>22</v>
      </c>
      <c r="E48" s="108">
        <v>3</v>
      </c>
      <c r="F48" s="107" t="s">
        <v>76</v>
      </c>
      <c r="G48" s="109" t="s">
        <v>24</v>
      </c>
      <c r="H48" s="110" t="s">
        <v>180</v>
      </c>
      <c r="I48" s="111">
        <v>0</v>
      </c>
      <c r="J48" s="110" t="s">
        <v>181</v>
      </c>
      <c r="K48" s="108" t="s">
        <v>130</v>
      </c>
      <c r="L48" s="108" t="s">
        <v>39</v>
      </c>
      <c r="M48" s="108" t="s">
        <v>28</v>
      </c>
      <c r="N48" s="108" t="s">
        <v>29</v>
      </c>
      <c r="O48" s="108" t="s">
        <v>93</v>
      </c>
      <c r="P48" s="108" t="s">
        <v>184</v>
      </c>
      <c r="Q48" s="107"/>
      <c r="R48" s="112" t="s">
        <v>57</v>
      </c>
      <c r="S48" s="108" t="s">
        <v>42</v>
      </c>
      <c r="T48" s="107" t="s">
        <v>163</v>
      </c>
    </row>
    <row r="49" spans="2:20" x14ac:dyDescent="0.25">
      <c r="B49" s="127">
        <v>30</v>
      </c>
      <c r="C49" s="127" t="s">
        <v>21</v>
      </c>
      <c r="D49" s="128" t="s">
        <v>22</v>
      </c>
      <c r="E49" s="128">
        <v>3</v>
      </c>
      <c r="F49" s="127" t="s">
        <v>76</v>
      </c>
      <c r="G49" s="129" t="s">
        <v>24</v>
      </c>
      <c r="H49" s="130" t="s">
        <v>185</v>
      </c>
      <c r="I49" s="131">
        <v>691685.81</v>
      </c>
      <c r="J49" s="130" t="s">
        <v>186</v>
      </c>
      <c r="K49" s="128" t="s">
        <v>187</v>
      </c>
      <c r="L49" s="128" t="s">
        <v>39</v>
      </c>
      <c r="M49" s="128" t="s">
        <v>28</v>
      </c>
      <c r="N49" s="128" t="s">
        <v>29</v>
      </c>
      <c r="O49" s="128" t="s">
        <v>30</v>
      </c>
      <c r="P49" s="128" t="s">
        <v>188</v>
      </c>
      <c r="Q49" s="128" t="s">
        <v>189</v>
      </c>
      <c r="R49" s="132">
        <v>45438</v>
      </c>
      <c r="S49" s="128" t="s">
        <v>33</v>
      </c>
      <c r="T49" s="128" t="s">
        <v>163</v>
      </c>
    </row>
    <row r="50" spans="2:20" x14ac:dyDescent="0.25">
      <c r="B50" s="107">
        <v>31</v>
      </c>
      <c r="C50" s="107" t="s">
        <v>21</v>
      </c>
      <c r="D50" s="108" t="s">
        <v>22</v>
      </c>
      <c r="E50" s="108">
        <v>3</v>
      </c>
      <c r="F50" s="107" t="s">
        <v>190</v>
      </c>
      <c r="G50" s="109" t="s">
        <v>24</v>
      </c>
      <c r="H50" s="110" t="s">
        <v>191</v>
      </c>
      <c r="I50" s="147">
        <f>52456.68+14885.57+500</f>
        <v>67842.25</v>
      </c>
      <c r="J50" s="110" t="s">
        <v>192</v>
      </c>
      <c r="K50" s="108" t="s">
        <v>187</v>
      </c>
      <c r="L50" s="108" t="s">
        <v>39</v>
      </c>
      <c r="M50" s="108" t="s">
        <v>28</v>
      </c>
      <c r="N50" s="108" t="s">
        <v>29</v>
      </c>
      <c r="O50" s="108" t="s">
        <v>30</v>
      </c>
      <c r="P50" s="108" t="s">
        <v>193</v>
      </c>
      <c r="Q50" s="107" t="s">
        <v>194</v>
      </c>
      <c r="R50" s="112">
        <v>45565</v>
      </c>
      <c r="S50" s="108" t="s">
        <v>33</v>
      </c>
      <c r="T50" s="107" t="s">
        <v>195</v>
      </c>
    </row>
    <row r="51" spans="2:20" x14ac:dyDescent="0.25">
      <c r="B51" s="127">
        <v>32</v>
      </c>
      <c r="C51" s="127" t="s">
        <v>21</v>
      </c>
      <c r="D51" s="128" t="s">
        <v>22</v>
      </c>
      <c r="E51" s="128">
        <v>3</v>
      </c>
      <c r="F51" s="127" t="s">
        <v>196</v>
      </c>
      <c r="G51" s="129" t="s">
        <v>24</v>
      </c>
      <c r="H51" s="130" t="s">
        <v>197</v>
      </c>
      <c r="I51" s="131">
        <f>13100000-459364-19974-893-150396-54326-60004-12316.29-33000+7778</f>
        <v>12317504.710000001</v>
      </c>
      <c r="J51" s="130" t="s">
        <v>198</v>
      </c>
      <c r="K51" s="128" t="s">
        <v>187</v>
      </c>
      <c r="L51" s="128" t="s">
        <v>39</v>
      </c>
      <c r="M51" s="128" t="s">
        <v>28</v>
      </c>
      <c r="N51" s="128" t="s">
        <v>29</v>
      </c>
      <c r="O51" s="128" t="s">
        <v>30</v>
      </c>
      <c r="P51" s="128" t="s">
        <v>199</v>
      </c>
      <c r="Q51" s="128" t="s">
        <v>200</v>
      </c>
      <c r="R51" s="132">
        <v>45321</v>
      </c>
      <c r="S51" s="128" t="s">
        <v>33</v>
      </c>
      <c r="T51" s="128" t="s">
        <v>201</v>
      </c>
    </row>
    <row r="52" spans="2:20" x14ac:dyDescent="0.25">
      <c r="B52" s="107">
        <v>33</v>
      </c>
      <c r="C52" s="107" t="s">
        <v>21</v>
      </c>
      <c r="D52" s="108" t="s">
        <v>22</v>
      </c>
      <c r="E52" s="108">
        <v>3</v>
      </c>
      <c r="F52" s="107" t="s">
        <v>96</v>
      </c>
      <c r="G52" s="109" t="s">
        <v>24</v>
      </c>
      <c r="H52" s="110" t="s">
        <v>202</v>
      </c>
      <c r="I52" s="111">
        <f>18127.96-5226.39</f>
        <v>12901.57</v>
      </c>
      <c r="J52" s="110" t="s">
        <v>203</v>
      </c>
      <c r="K52" s="108" t="s">
        <v>187</v>
      </c>
      <c r="L52" s="108" t="s">
        <v>39</v>
      </c>
      <c r="M52" s="108" t="s">
        <v>28</v>
      </c>
      <c r="N52" s="108" t="s">
        <v>29</v>
      </c>
      <c r="O52" s="108" t="s">
        <v>155</v>
      </c>
      <c r="P52" s="108" t="s">
        <v>204</v>
      </c>
      <c r="Q52" s="107" t="s">
        <v>1007</v>
      </c>
      <c r="R52" s="112">
        <v>45534</v>
      </c>
      <c r="S52" s="108" t="s">
        <v>42</v>
      </c>
      <c r="T52" s="107" t="s">
        <v>205</v>
      </c>
    </row>
    <row r="53" spans="2:20" x14ac:dyDescent="0.25">
      <c r="B53" s="127">
        <v>34</v>
      </c>
      <c r="C53" s="127" t="s">
        <v>21</v>
      </c>
      <c r="D53" s="128" t="s">
        <v>22</v>
      </c>
      <c r="E53" s="128">
        <v>4</v>
      </c>
      <c r="F53" s="127" t="s">
        <v>206</v>
      </c>
      <c r="G53" s="129" t="s">
        <v>24</v>
      </c>
      <c r="H53" s="130" t="s">
        <v>207</v>
      </c>
      <c r="I53" s="131">
        <f>170000-3568.7840000001-30000+14000+12094+46656.4+15162.53-13849.8+43672.19-38012+16358</f>
        <v>232512.53599999991</v>
      </c>
      <c r="J53" s="130" t="s">
        <v>208</v>
      </c>
      <c r="K53" s="128" t="s">
        <v>187</v>
      </c>
      <c r="L53" s="128" t="s">
        <v>39</v>
      </c>
      <c r="M53" s="128" t="s">
        <v>28</v>
      </c>
      <c r="N53" s="128" t="s">
        <v>28</v>
      </c>
      <c r="O53" s="128" t="s">
        <v>93</v>
      </c>
      <c r="P53" s="128" t="s">
        <v>209</v>
      </c>
      <c r="Q53" s="127"/>
      <c r="R53" s="132">
        <v>45350</v>
      </c>
      <c r="S53" s="128" t="s">
        <v>42</v>
      </c>
      <c r="T53" s="128" t="s">
        <v>1069</v>
      </c>
    </row>
    <row r="54" spans="2:20" x14ac:dyDescent="0.25">
      <c r="B54" s="107"/>
      <c r="C54" s="107"/>
      <c r="D54" s="108"/>
      <c r="E54" s="108"/>
      <c r="F54" s="107"/>
      <c r="G54" s="109"/>
      <c r="H54" s="162" t="s">
        <v>75</v>
      </c>
      <c r="I54" s="111"/>
      <c r="J54" s="110"/>
      <c r="K54" s="108"/>
      <c r="L54" s="108"/>
      <c r="M54" s="108"/>
      <c r="N54" s="108"/>
      <c r="O54" s="108"/>
      <c r="P54" s="108"/>
      <c r="Q54" s="107"/>
      <c r="R54" s="112"/>
      <c r="S54" s="108"/>
      <c r="T54" s="107"/>
    </row>
    <row r="55" spans="2:20" x14ac:dyDescent="0.25">
      <c r="B55" s="127">
        <v>36</v>
      </c>
      <c r="C55" s="127" t="s">
        <v>21</v>
      </c>
      <c r="D55" s="128" t="s">
        <v>22</v>
      </c>
      <c r="E55" s="128">
        <v>3</v>
      </c>
      <c r="F55" s="127" t="s">
        <v>210</v>
      </c>
      <c r="G55" s="129" t="s">
        <v>24</v>
      </c>
      <c r="H55" s="130" t="s">
        <v>211</v>
      </c>
      <c r="I55" s="147">
        <f>40000-36000-3500+2937</f>
        <v>3437</v>
      </c>
      <c r="J55" s="130" t="s">
        <v>212</v>
      </c>
      <c r="K55" s="128" t="s">
        <v>187</v>
      </c>
      <c r="L55" s="128" t="s">
        <v>39</v>
      </c>
      <c r="M55" s="128" t="s">
        <v>28</v>
      </c>
      <c r="N55" s="128" t="s">
        <v>28</v>
      </c>
      <c r="O55" s="128" t="s">
        <v>93</v>
      </c>
      <c r="P55" s="128" t="s">
        <v>112</v>
      </c>
      <c r="Q55" s="127"/>
      <c r="R55" s="132">
        <v>45350</v>
      </c>
      <c r="S55" s="128" t="s">
        <v>68</v>
      </c>
      <c r="T55" s="128" t="s">
        <v>1062</v>
      </c>
    </row>
    <row r="56" spans="2:20" x14ac:dyDescent="0.25">
      <c r="B56" s="107">
        <v>37</v>
      </c>
      <c r="C56" s="107" t="s">
        <v>21</v>
      </c>
      <c r="D56" s="108" t="s">
        <v>22</v>
      </c>
      <c r="E56" s="108">
        <v>4</v>
      </c>
      <c r="F56" s="107" t="s">
        <v>213</v>
      </c>
      <c r="G56" s="109" t="s">
        <v>24</v>
      </c>
      <c r="H56" s="110" t="s">
        <v>214</v>
      </c>
      <c r="I56" s="147">
        <f>30000+13000+2270+68251.04</f>
        <v>113521.04</v>
      </c>
      <c r="J56" s="110" t="s">
        <v>215</v>
      </c>
      <c r="K56" s="108" t="s">
        <v>187</v>
      </c>
      <c r="L56" s="108" t="s">
        <v>39</v>
      </c>
      <c r="M56" s="108" t="s">
        <v>28</v>
      </c>
      <c r="N56" s="108" t="s">
        <v>28</v>
      </c>
      <c r="O56" s="108" t="s">
        <v>93</v>
      </c>
      <c r="P56" s="108" t="s">
        <v>216</v>
      </c>
      <c r="Q56" s="107"/>
      <c r="R56" s="112">
        <v>45350</v>
      </c>
      <c r="S56" s="108" t="s">
        <v>68</v>
      </c>
      <c r="T56" s="107" t="s">
        <v>1070</v>
      </c>
    </row>
    <row r="57" spans="2:20" x14ac:dyDescent="0.25">
      <c r="B57" s="127"/>
      <c r="C57" s="127"/>
      <c r="D57" s="128"/>
      <c r="E57" s="128"/>
      <c r="F57" s="127"/>
      <c r="G57" s="129"/>
      <c r="H57" s="162" t="s">
        <v>75</v>
      </c>
      <c r="I57" s="134"/>
      <c r="J57" s="130"/>
      <c r="K57" s="128"/>
      <c r="L57" s="128"/>
      <c r="M57" s="128"/>
      <c r="N57" s="128"/>
      <c r="O57" s="128"/>
      <c r="P57" s="128"/>
      <c r="Q57" s="127"/>
      <c r="R57" s="132"/>
      <c r="S57" s="128"/>
      <c r="T57" s="128"/>
    </row>
    <row r="58" spans="2:20" x14ac:dyDescent="0.25">
      <c r="B58" s="107">
        <v>39</v>
      </c>
      <c r="C58" s="107" t="s">
        <v>21</v>
      </c>
      <c r="D58" s="108" t="s">
        <v>22</v>
      </c>
      <c r="E58" s="108">
        <v>3</v>
      </c>
      <c r="F58" s="107" t="s">
        <v>219</v>
      </c>
      <c r="G58" s="109" t="s">
        <v>24</v>
      </c>
      <c r="H58" s="110" t="s">
        <v>220</v>
      </c>
      <c r="I58" s="147">
        <f>34000-4278.6-1012.76-2325-350+4774-460-236.67-230.96-152.4-350-792.35-960-170-1000+1220-430-160+9089-3485-5395.2+36582</f>
        <v>63876.060000000012</v>
      </c>
      <c r="J58" s="110" t="s">
        <v>221</v>
      </c>
      <c r="K58" s="108" t="s">
        <v>222</v>
      </c>
      <c r="L58" s="108" t="s">
        <v>39</v>
      </c>
      <c r="M58" s="108" t="s">
        <v>28</v>
      </c>
      <c r="N58" s="108" t="s">
        <v>28</v>
      </c>
      <c r="O58" s="108" t="s">
        <v>223</v>
      </c>
      <c r="P58" s="108" t="s">
        <v>57</v>
      </c>
      <c r="Q58" s="107" t="s">
        <v>57</v>
      </c>
      <c r="R58" s="112" t="s">
        <v>57</v>
      </c>
      <c r="S58" s="108" t="s">
        <v>33</v>
      </c>
      <c r="T58" s="107"/>
    </row>
    <row r="59" spans="2:20" x14ac:dyDescent="0.25">
      <c r="B59" s="127">
        <v>40</v>
      </c>
      <c r="C59" s="127" t="s">
        <v>21</v>
      </c>
      <c r="D59" s="128" t="s">
        <v>22</v>
      </c>
      <c r="E59" s="128">
        <v>3</v>
      </c>
      <c r="F59" s="127" t="s">
        <v>224</v>
      </c>
      <c r="G59" s="129" t="s">
        <v>24</v>
      </c>
      <c r="H59" s="130" t="s">
        <v>225</v>
      </c>
      <c r="I59" s="131">
        <v>9635</v>
      </c>
      <c r="J59" s="130" t="s">
        <v>226</v>
      </c>
      <c r="K59" s="128" t="s">
        <v>222</v>
      </c>
      <c r="L59" s="128" t="s">
        <v>39</v>
      </c>
      <c r="M59" s="128" t="s">
        <v>28</v>
      </c>
      <c r="N59" s="128" t="s">
        <v>28</v>
      </c>
      <c r="O59" s="128" t="s">
        <v>30</v>
      </c>
      <c r="P59" s="128" t="s">
        <v>227</v>
      </c>
      <c r="Q59" s="128" t="s">
        <v>228</v>
      </c>
      <c r="R59" s="132">
        <v>45505</v>
      </c>
      <c r="S59" s="128" t="s">
        <v>68</v>
      </c>
      <c r="T59" s="128" t="s">
        <v>229</v>
      </c>
    </row>
    <row r="60" spans="2:20" x14ac:dyDescent="0.25">
      <c r="B60" s="107">
        <v>41</v>
      </c>
      <c r="C60" s="107" t="s">
        <v>21</v>
      </c>
      <c r="D60" s="108" t="s">
        <v>22</v>
      </c>
      <c r="E60" s="108">
        <v>3</v>
      </c>
      <c r="F60" s="107" t="s">
        <v>103</v>
      </c>
      <c r="G60" s="109" t="s">
        <v>24</v>
      </c>
      <c r="H60" s="110" t="s">
        <v>230</v>
      </c>
      <c r="I60" s="111">
        <v>60000</v>
      </c>
      <c r="J60" s="110" t="s">
        <v>231</v>
      </c>
      <c r="K60" s="108" t="s">
        <v>232</v>
      </c>
      <c r="L60" s="108" t="s">
        <v>39</v>
      </c>
      <c r="M60" s="108" t="s">
        <v>29</v>
      </c>
      <c r="N60" s="108" t="s">
        <v>29</v>
      </c>
      <c r="O60" s="108" t="s">
        <v>93</v>
      </c>
      <c r="P60" s="108" t="s">
        <v>112</v>
      </c>
      <c r="Q60" s="107"/>
      <c r="R60" s="112">
        <v>45355</v>
      </c>
      <c r="S60" s="108" t="s">
        <v>68</v>
      </c>
      <c r="T60" s="107" t="s">
        <v>233</v>
      </c>
    </row>
    <row r="61" spans="2:20" x14ac:dyDescent="0.25">
      <c r="B61" s="127">
        <v>42</v>
      </c>
      <c r="C61" s="127" t="s">
        <v>21</v>
      </c>
      <c r="D61" s="128" t="s">
        <v>22</v>
      </c>
      <c r="E61" s="128">
        <v>3</v>
      </c>
      <c r="F61" s="127" t="s">
        <v>64</v>
      </c>
      <c r="G61" s="129" t="s">
        <v>24</v>
      </c>
      <c r="H61" s="130" t="s">
        <v>234</v>
      </c>
      <c r="I61" s="131">
        <v>36829.93</v>
      </c>
      <c r="J61" s="130" t="s">
        <v>231</v>
      </c>
      <c r="K61" s="128" t="s">
        <v>232</v>
      </c>
      <c r="L61" s="128" t="s">
        <v>39</v>
      </c>
      <c r="M61" s="128" t="s">
        <v>28</v>
      </c>
      <c r="N61" s="128" t="s">
        <v>29</v>
      </c>
      <c r="O61" s="128" t="s">
        <v>155</v>
      </c>
      <c r="P61" s="128" t="s">
        <v>112</v>
      </c>
      <c r="Q61" s="127"/>
      <c r="R61" s="132">
        <v>45323</v>
      </c>
      <c r="S61" s="128" t="s">
        <v>33</v>
      </c>
      <c r="T61" s="128" t="s">
        <v>235</v>
      </c>
    </row>
    <row r="62" spans="2:20" x14ac:dyDescent="0.25">
      <c r="B62" s="107">
        <v>43</v>
      </c>
      <c r="C62" s="107" t="s">
        <v>21</v>
      </c>
      <c r="D62" s="108" t="s">
        <v>22</v>
      </c>
      <c r="E62" s="108">
        <v>3</v>
      </c>
      <c r="F62" s="107" t="s">
        <v>70</v>
      </c>
      <c r="G62" s="109" t="s">
        <v>24</v>
      </c>
      <c r="H62" s="110" t="s">
        <v>236</v>
      </c>
      <c r="I62" s="111">
        <v>38748.269999999997</v>
      </c>
      <c r="J62" s="110" t="s">
        <v>231</v>
      </c>
      <c r="K62" s="108" t="s">
        <v>232</v>
      </c>
      <c r="L62" s="108" t="s">
        <v>39</v>
      </c>
      <c r="M62" s="108" t="s">
        <v>28</v>
      </c>
      <c r="N62" s="108" t="s">
        <v>29</v>
      </c>
      <c r="O62" s="108" t="s">
        <v>155</v>
      </c>
      <c r="P62" s="108" t="s">
        <v>237</v>
      </c>
      <c r="Q62" s="107" t="s">
        <v>238</v>
      </c>
      <c r="R62" s="112">
        <v>45379</v>
      </c>
      <c r="S62" s="108" t="s">
        <v>33</v>
      </c>
      <c r="T62" s="107" t="s">
        <v>239</v>
      </c>
    </row>
    <row r="63" spans="2:20" x14ac:dyDescent="0.25">
      <c r="B63" s="127">
        <v>44.1</v>
      </c>
      <c r="C63" s="127" t="s">
        <v>21</v>
      </c>
      <c r="D63" s="128" t="s">
        <v>22</v>
      </c>
      <c r="E63" s="128">
        <v>3</v>
      </c>
      <c r="F63" s="127" t="s">
        <v>64</v>
      </c>
      <c r="G63" s="129" t="s">
        <v>24</v>
      </c>
      <c r="H63" s="130" t="s">
        <v>240</v>
      </c>
      <c r="I63" s="131">
        <v>42235.61</v>
      </c>
      <c r="J63" s="130" t="s">
        <v>231</v>
      </c>
      <c r="K63" s="128" t="s">
        <v>232</v>
      </c>
      <c r="L63" s="128" t="s">
        <v>39</v>
      </c>
      <c r="M63" s="128" t="s">
        <v>28</v>
      </c>
      <c r="N63" s="128" t="s">
        <v>29</v>
      </c>
      <c r="O63" s="128" t="s">
        <v>155</v>
      </c>
      <c r="P63" s="128" t="s">
        <v>241</v>
      </c>
      <c r="Q63" s="128" t="s">
        <v>242</v>
      </c>
      <c r="R63" s="132">
        <v>45292</v>
      </c>
      <c r="S63" s="128" t="s">
        <v>33</v>
      </c>
      <c r="T63" s="128" t="s">
        <v>243</v>
      </c>
    </row>
    <row r="64" spans="2:20" x14ac:dyDescent="0.25">
      <c r="B64" s="107">
        <v>44.2</v>
      </c>
      <c r="C64" s="107" t="s">
        <v>21</v>
      </c>
      <c r="D64" s="108" t="s">
        <v>22</v>
      </c>
      <c r="E64" s="108">
        <v>3</v>
      </c>
      <c r="F64" s="107"/>
      <c r="G64" s="109" t="s">
        <v>24</v>
      </c>
      <c r="H64" s="110" t="s">
        <v>244</v>
      </c>
      <c r="I64" s="111">
        <f>6961.33+16359.13</f>
        <v>23320.46</v>
      </c>
      <c r="J64" s="110" t="s">
        <v>231</v>
      </c>
      <c r="K64" s="108" t="s">
        <v>232</v>
      </c>
      <c r="L64" s="108" t="s">
        <v>39</v>
      </c>
      <c r="M64" s="108" t="s">
        <v>29</v>
      </c>
      <c r="N64" s="108" t="s">
        <v>28</v>
      </c>
      <c r="O64" s="108" t="s">
        <v>155</v>
      </c>
      <c r="P64" s="108" t="s">
        <v>245</v>
      </c>
      <c r="Q64" s="107"/>
      <c r="R64" s="112">
        <v>45446</v>
      </c>
      <c r="S64" s="108" t="s">
        <v>33</v>
      </c>
      <c r="T64" s="107" t="s">
        <v>1011</v>
      </c>
    </row>
    <row r="65" spans="2:20" x14ac:dyDescent="0.25">
      <c r="B65" s="127">
        <v>45</v>
      </c>
      <c r="C65" s="127" t="s">
        <v>21</v>
      </c>
      <c r="D65" s="128" t="s">
        <v>22</v>
      </c>
      <c r="E65" s="128">
        <v>4</v>
      </c>
      <c r="F65" s="127" t="s">
        <v>246</v>
      </c>
      <c r="G65" s="129" t="s">
        <v>24</v>
      </c>
      <c r="H65" s="130" t="s">
        <v>247</v>
      </c>
      <c r="I65" s="131">
        <f>126284.6-8900</f>
        <v>117384.6</v>
      </c>
      <c r="J65" s="130" t="s">
        <v>248</v>
      </c>
      <c r="K65" s="128" t="s">
        <v>232</v>
      </c>
      <c r="L65" s="128" t="s">
        <v>39</v>
      </c>
      <c r="M65" s="128" t="s">
        <v>29</v>
      </c>
      <c r="N65" s="128" t="s">
        <v>28</v>
      </c>
      <c r="O65" s="128" t="s">
        <v>93</v>
      </c>
      <c r="P65" s="128" t="s">
        <v>112</v>
      </c>
      <c r="Q65" s="127"/>
      <c r="R65" s="132">
        <v>45444</v>
      </c>
      <c r="S65" s="128" t="s">
        <v>33</v>
      </c>
      <c r="T65" s="127"/>
    </row>
    <row r="66" spans="2:20" x14ac:dyDescent="0.25">
      <c r="B66" s="107">
        <v>46</v>
      </c>
      <c r="C66" s="107" t="s">
        <v>21</v>
      </c>
      <c r="D66" s="108" t="s">
        <v>22</v>
      </c>
      <c r="E66" s="108">
        <v>3</v>
      </c>
      <c r="F66" s="107" t="s">
        <v>249</v>
      </c>
      <c r="G66" s="109" t="s">
        <v>24</v>
      </c>
      <c r="H66" s="110" t="s">
        <v>250</v>
      </c>
      <c r="I66" s="111">
        <f>418595.12-2515-6961.33-75086.09-8900-138823.6-16357.32-54358</f>
        <v>115593.77999999994</v>
      </c>
      <c r="J66" s="110" t="s">
        <v>251</v>
      </c>
      <c r="K66" s="108" t="s">
        <v>232</v>
      </c>
      <c r="L66" s="108" t="s">
        <v>39</v>
      </c>
      <c r="M66" s="108" t="s">
        <v>28</v>
      </c>
      <c r="N66" s="108" t="s">
        <v>29</v>
      </c>
      <c r="O66" s="108" t="s">
        <v>57</v>
      </c>
      <c r="P66" s="108" t="s">
        <v>112</v>
      </c>
      <c r="Q66" s="107"/>
      <c r="R66" s="112">
        <v>45444</v>
      </c>
      <c r="S66" s="108" t="s">
        <v>68</v>
      </c>
      <c r="T66" s="107" t="s">
        <v>252</v>
      </c>
    </row>
    <row r="67" spans="2:20" x14ac:dyDescent="0.25">
      <c r="B67" s="127">
        <v>47</v>
      </c>
      <c r="C67" s="127" t="s">
        <v>21</v>
      </c>
      <c r="D67" s="128" t="s">
        <v>22</v>
      </c>
      <c r="E67" s="128">
        <v>3</v>
      </c>
      <c r="F67" s="127" t="s">
        <v>253</v>
      </c>
      <c r="G67" s="129" t="s">
        <v>24</v>
      </c>
      <c r="H67" s="130" t="s">
        <v>254</v>
      </c>
      <c r="I67" s="131">
        <f>1617010.1462+75086.09</f>
        <v>1692096.2362000002</v>
      </c>
      <c r="J67" s="130" t="s">
        <v>231</v>
      </c>
      <c r="K67" s="128" t="s">
        <v>232</v>
      </c>
      <c r="L67" s="128" t="s">
        <v>39</v>
      </c>
      <c r="M67" s="128" t="s">
        <v>28</v>
      </c>
      <c r="N67" s="128" t="s">
        <v>29</v>
      </c>
      <c r="O67" s="128" t="s">
        <v>30</v>
      </c>
      <c r="P67" s="128" t="s">
        <v>255</v>
      </c>
      <c r="Q67" s="128" t="s">
        <v>256</v>
      </c>
      <c r="R67" s="132">
        <v>45501</v>
      </c>
      <c r="S67" s="128" t="s">
        <v>42</v>
      </c>
      <c r="T67" s="128" t="s">
        <v>257</v>
      </c>
    </row>
    <row r="68" spans="2:20" x14ac:dyDescent="0.25">
      <c r="B68" s="107">
        <v>48.1</v>
      </c>
      <c r="C68" s="107" t="s">
        <v>21</v>
      </c>
      <c r="D68" s="108" t="s">
        <v>22</v>
      </c>
      <c r="E68" s="108">
        <v>3</v>
      </c>
      <c r="F68" s="107" t="s">
        <v>258</v>
      </c>
      <c r="G68" s="109" t="s">
        <v>24</v>
      </c>
      <c r="H68" s="110" t="s">
        <v>259</v>
      </c>
      <c r="I68" s="111">
        <f>3726047.69+54358</f>
        <v>3780405.69</v>
      </c>
      <c r="J68" s="110" t="s">
        <v>231</v>
      </c>
      <c r="K68" s="108" t="s">
        <v>232</v>
      </c>
      <c r="L68" s="108" t="s">
        <v>39</v>
      </c>
      <c r="M68" s="108" t="s">
        <v>28</v>
      </c>
      <c r="N68" s="108" t="s">
        <v>29</v>
      </c>
      <c r="O68" s="108" t="s">
        <v>48</v>
      </c>
      <c r="P68" s="108" t="s">
        <v>260</v>
      </c>
      <c r="Q68" s="107" t="s">
        <v>261</v>
      </c>
      <c r="R68" s="112" t="s">
        <v>57</v>
      </c>
      <c r="S68" s="108" t="s">
        <v>42</v>
      </c>
      <c r="T68" s="107" t="s">
        <v>262</v>
      </c>
    </row>
    <row r="69" spans="2:20" x14ac:dyDescent="0.25">
      <c r="B69" s="127">
        <v>48.2</v>
      </c>
      <c r="C69" s="127" t="s">
        <v>21</v>
      </c>
      <c r="D69" s="128" t="s">
        <v>22</v>
      </c>
      <c r="E69" s="128">
        <v>3</v>
      </c>
      <c r="F69" s="127" t="s">
        <v>258</v>
      </c>
      <c r="G69" s="129" t="s">
        <v>24</v>
      </c>
      <c r="H69" s="130" t="s">
        <v>259</v>
      </c>
      <c r="I69" s="131">
        <v>2374743.7999999998</v>
      </c>
      <c r="J69" s="130" t="s">
        <v>231</v>
      </c>
      <c r="K69" s="128" t="s">
        <v>232</v>
      </c>
      <c r="L69" s="128" t="s">
        <v>39</v>
      </c>
      <c r="M69" s="128" t="s">
        <v>28</v>
      </c>
      <c r="N69" s="128" t="s">
        <v>29</v>
      </c>
      <c r="O69" s="128" t="s">
        <v>93</v>
      </c>
      <c r="P69" s="128" t="s">
        <v>263</v>
      </c>
      <c r="Q69" s="128" t="s">
        <v>935</v>
      </c>
      <c r="R69" s="132">
        <v>45456</v>
      </c>
      <c r="S69" s="128" t="s">
        <v>42</v>
      </c>
      <c r="T69" s="128" t="s">
        <v>262</v>
      </c>
    </row>
    <row r="70" spans="2:20" x14ac:dyDescent="0.25">
      <c r="B70" s="107">
        <v>49.1</v>
      </c>
      <c r="C70" s="107" t="s">
        <v>21</v>
      </c>
      <c r="D70" s="108" t="s">
        <v>22</v>
      </c>
      <c r="E70" s="108">
        <v>3</v>
      </c>
      <c r="F70" s="107" t="s">
        <v>264</v>
      </c>
      <c r="G70" s="109" t="s">
        <v>24</v>
      </c>
      <c r="H70" s="110" t="s">
        <v>265</v>
      </c>
      <c r="I70" s="111">
        <f>3900000*9/12+893-1097000-375798</f>
        <v>1453095</v>
      </c>
      <c r="J70" s="110" t="s">
        <v>266</v>
      </c>
      <c r="K70" s="108" t="s">
        <v>267</v>
      </c>
      <c r="L70" s="108" t="s">
        <v>268</v>
      </c>
      <c r="M70" s="108" t="s">
        <v>28</v>
      </c>
      <c r="N70" s="108" t="s">
        <v>29</v>
      </c>
      <c r="O70" s="108" t="s">
        <v>48</v>
      </c>
      <c r="P70" s="108" t="s">
        <v>269</v>
      </c>
      <c r="Q70" s="107" t="s">
        <v>270</v>
      </c>
      <c r="R70" s="112" t="s">
        <v>57</v>
      </c>
      <c r="S70" s="108" t="s">
        <v>68</v>
      </c>
      <c r="T70" s="107" t="s">
        <v>271</v>
      </c>
    </row>
    <row r="71" spans="2:20" x14ac:dyDescent="0.25">
      <c r="B71" s="127">
        <v>49.2</v>
      </c>
      <c r="C71" s="127" t="s">
        <v>21</v>
      </c>
      <c r="D71" s="128" t="s">
        <v>22</v>
      </c>
      <c r="E71" s="128">
        <v>3</v>
      </c>
      <c r="F71" s="127" t="s">
        <v>264</v>
      </c>
      <c r="G71" s="129" t="s">
        <v>24</v>
      </c>
      <c r="H71" s="130" t="s">
        <v>272</v>
      </c>
      <c r="I71" s="131">
        <f>3900000*3/12+1097000+28000+375798</f>
        <v>2475798</v>
      </c>
      <c r="J71" s="130" t="s">
        <v>273</v>
      </c>
      <c r="K71" s="128" t="s">
        <v>267</v>
      </c>
      <c r="L71" s="128" t="s">
        <v>268</v>
      </c>
      <c r="M71" s="128" t="s">
        <v>28</v>
      </c>
      <c r="N71" s="128" t="s">
        <v>29</v>
      </c>
      <c r="O71" s="128" t="s">
        <v>93</v>
      </c>
      <c r="P71" s="128" t="s">
        <v>274</v>
      </c>
      <c r="Q71" s="128" t="s">
        <v>275</v>
      </c>
      <c r="R71" s="132">
        <v>45560</v>
      </c>
      <c r="S71" s="128" t="s">
        <v>68</v>
      </c>
      <c r="T71" s="128" t="s">
        <v>271</v>
      </c>
    </row>
    <row r="72" spans="2:20" x14ac:dyDescent="0.25">
      <c r="B72" s="107">
        <v>50.1</v>
      </c>
      <c r="C72" s="107" t="s">
        <v>21</v>
      </c>
      <c r="D72" s="108" t="s">
        <v>22</v>
      </c>
      <c r="E72" s="108">
        <v>3</v>
      </c>
      <c r="F72" s="107" t="s">
        <v>76</v>
      </c>
      <c r="G72" s="109" t="s">
        <v>24</v>
      </c>
      <c r="H72" s="110" t="s">
        <v>276</v>
      </c>
      <c r="I72" s="111">
        <f>1097531.63*11/12</f>
        <v>1006070.6608333333</v>
      </c>
      <c r="J72" s="110" t="s">
        <v>277</v>
      </c>
      <c r="K72" s="108" t="s">
        <v>278</v>
      </c>
      <c r="L72" s="108" t="s">
        <v>279</v>
      </c>
      <c r="M72" s="108" t="s">
        <v>28</v>
      </c>
      <c r="N72" s="108" t="s">
        <v>29</v>
      </c>
      <c r="O72" s="108" t="s">
        <v>48</v>
      </c>
      <c r="P72" s="108" t="s">
        <v>280</v>
      </c>
      <c r="Q72" s="107" t="s">
        <v>281</v>
      </c>
      <c r="R72" s="112" t="s">
        <v>57</v>
      </c>
      <c r="S72" s="108" t="s">
        <v>42</v>
      </c>
      <c r="T72" s="107" t="s">
        <v>163</v>
      </c>
    </row>
    <row r="73" spans="2:20" x14ac:dyDescent="0.25">
      <c r="B73" s="127">
        <v>50.2</v>
      </c>
      <c r="C73" s="127" t="s">
        <v>21</v>
      </c>
      <c r="D73" s="128" t="s">
        <v>22</v>
      </c>
      <c r="E73" s="128">
        <v>3</v>
      </c>
      <c r="F73" s="127" t="s">
        <v>76</v>
      </c>
      <c r="G73" s="129" t="s">
        <v>24</v>
      </c>
      <c r="H73" s="130" t="s">
        <v>276</v>
      </c>
      <c r="I73" s="131">
        <f>1097531.63*1/12</f>
        <v>91460.969166666662</v>
      </c>
      <c r="J73" s="130" t="s">
        <v>277</v>
      </c>
      <c r="K73" s="128" t="s">
        <v>278</v>
      </c>
      <c r="L73" s="128" t="s">
        <v>279</v>
      </c>
      <c r="M73" s="128" t="s">
        <v>28</v>
      </c>
      <c r="N73" s="128" t="s">
        <v>29</v>
      </c>
      <c r="O73" s="128" t="s">
        <v>93</v>
      </c>
      <c r="P73" s="128" t="s">
        <v>282</v>
      </c>
      <c r="Q73" s="163" t="s">
        <v>1116</v>
      </c>
      <c r="R73" s="132">
        <v>45615</v>
      </c>
      <c r="S73" s="128" t="s">
        <v>42</v>
      </c>
      <c r="T73" s="128" t="s">
        <v>163</v>
      </c>
    </row>
    <row r="74" spans="2:20" x14ac:dyDescent="0.25">
      <c r="B74" s="107"/>
      <c r="C74" s="107"/>
      <c r="D74" s="108"/>
      <c r="E74" s="108"/>
      <c r="F74" s="107"/>
      <c r="G74" s="109"/>
      <c r="H74" s="110" t="s">
        <v>75</v>
      </c>
      <c r="I74" s="111"/>
      <c r="J74" s="110"/>
      <c r="K74" s="108"/>
      <c r="L74" s="108"/>
      <c r="M74" s="108"/>
      <c r="N74" s="108"/>
      <c r="O74" s="108"/>
      <c r="P74" s="108"/>
      <c r="Q74" s="107"/>
      <c r="R74" s="112"/>
      <c r="S74" s="108"/>
      <c r="T74" s="107"/>
    </row>
    <row r="75" spans="2:20" x14ac:dyDescent="0.25">
      <c r="B75" s="127">
        <v>52.1</v>
      </c>
      <c r="C75" s="127" t="s">
        <v>21</v>
      </c>
      <c r="D75" s="128" t="s">
        <v>22</v>
      </c>
      <c r="E75" s="128">
        <v>3</v>
      </c>
      <c r="F75" s="127" t="s">
        <v>283</v>
      </c>
      <c r="G75" s="129" t="s">
        <v>24</v>
      </c>
      <c r="H75" s="130" t="s">
        <v>285</v>
      </c>
      <c r="I75" s="131">
        <v>43990</v>
      </c>
      <c r="J75" s="130" t="s">
        <v>286</v>
      </c>
      <c r="K75" s="128" t="s">
        <v>278</v>
      </c>
      <c r="L75" s="128" t="s">
        <v>279</v>
      </c>
      <c r="M75" s="128" t="s">
        <v>28</v>
      </c>
      <c r="N75" s="128" t="s">
        <v>29</v>
      </c>
      <c r="O75" s="128" t="s">
        <v>48</v>
      </c>
      <c r="P75" s="128" t="s">
        <v>287</v>
      </c>
      <c r="Q75" s="128" t="s">
        <v>288</v>
      </c>
      <c r="R75" s="132">
        <v>45398</v>
      </c>
      <c r="S75" s="128" t="s">
        <v>42</v>
      </c>
      <c r="T75" s="128" t="s">
        <v>289</v>
      </c>
    </row>
    <row r="76" spans="2:20" x14ac:dyDescent="0.25">
      <c r="B76" s="107">
        <v>52.2</v>
      </c>
      <c r="C76" s="107" t="s">
        <v>21</v>
      </c>
      <c r="D76" s="108" t="s">
        <v>22</v>
      </c>
      <c r="E76" s="108">
        <v>3</v>
      </c>
      <c r="F76" s="107" t="s">
        <v>283</v>
      </c>
      <c r="G76" s="109" t="s">
        <v>24</v>
      </c>
      <c r="H76" s="110" t="s">
        <v>285</v>
      </c>
      <c r="I76" s="111">
        <v>274695.28999999998</v>
      </c>
      <c r="J76" s="110" t="s">
        <v>286</v>
      </c>
      <c r="K76" s="108" t="s">
        <v>278</v>
      </c>
      <c r="L76" s="108" t="s">
        <v>279</v>
      </c>
      <c r="M76" s="108" t="s">
        <v>28</v>
      </c>
      <c r="N76" s="108" t="s">
        <v>29</v>
      </c>
      <c r="O76" s="108" t="s">
        <v>93</v>
      </c>
      <c r="P76" s="108" t="s">
        <v>290</v>
      </c>
      <c r="Q76" s="107"/>
      <c r="R76" s="112">
        <v>45398</v>
      </c>
      <c r="S76" s="108" t="s">
        <v>42</v>
      </c>
      <c r="T76" s="107" t="s">
        <v>289</v>
      </c>
    </row>
    <row r="77" spans="2:20" x14ac:dyDescent="0.25">
      <c r="B77" s="127">
        <v>53</v>
      </c>
      <c r="C77" s="127" t="s">
        <v>21</v>
      </c>
      <c r="D77" s="128" t="s">
        <v>22</v>
      </c>
      <c r="E77" s="128">
        <v>3</v>
      </c>
      <c r="F77" s="127" t="s">
        <v>291</v>
      </c>
      <c r="G77" s="129" t="s">
        <v>24</v>
      </c>
      <c r="H77" s="130" t="s">
        <v>292</v>
      </c>
      <c r="I77" s="131">
        <f>33000-13849.8-17980.2</f>
        <v>1170</v>
      </c>
      <c r="J77" s="130" t="s">
        <v>293</v>
      </c>
      <c r="K77" s="128" t="s">
        <v>278</v>
      </c>
      <c r="L77" s="128" t="s">
        <v>39</v>
      </c>
      <c r="M77" s="128" t="s">
        <v>29</v>
      </c>
      <c r="N77" s="128" t="s">
        <v>28</v>
      </c>
      <c r="O77" s="128" t="s">
        <v>48</v>
      </c>
      <c r="P77" s="128" t="s">
        <v>294</v>
      </c>
      <c r="Q77" s="127"/>
      <c r="R77" s="132">
        <v>45337</v>
      </c>
      <c r="S77" s="128" t="s">
        <v>68</v>
      </c>
      <c r="T77" s="128" t="s">
        <v>1071</v>
      </c>
    </row>
    <row r="78" spans="2:20" x14ac:dyDescent="0.25">
      <c r="B78" s="107">
        <v>54</v>
      </c>
      <c r="C78" s="107" t="s">
        <v>21</v>
      </c>
      <c r="D78" s="108" t="s">
        <v>22</v>
      </c>
      <c r="E78" s="108">
        <v>3</v>
      </c>
      <c r="F78" s="107" t="s">
        <v>295</v>
      </c>
      <c r="G78" s="109" t="s">
        <v>24</v>
      </c>
      <c r="H78" s="110" t="s">
        <v>296</v>
      </c>
      <c r="I78" s="111">
        <f>17713.14+14687.86</f>
        <v>32401</v>
      </c>
      <c r="J78" s="110" t="s">
        <v>297</v>
      </c>
      <c r="K78" s="108" t="s">
        <v>278</v>
      </c>
      <c r="L78" s="108" t="s">
        <v>279</v>
      </c>
      <c r="M78" s="108" t="s">
        <v>29</v>
      </c>
      <c r="N78" s="108" t="s">
        <v>28</v>
      </c>
      <c r="O78" s="108" t="s">
        <v>155</v>
      </c>
      <c r="P78" s="108" t="s">
        <v>298</v>
      </c>
      <c r="Q78" s="107" t="s">
        <v>299</v>
      </c>
      <c r="R78" s="112">
        <v>45292</v>
      </c>
      <c r="S78" s="108" t="s">
        <v>33</v>
      </c>
      <c r="T78" s="107" t="s">
        <v>857</v>
      </c>
    </row>
    <row r="79" spans="2:20" x14ac:dyDescent="0.25">
      <c r="B79" s="127">
        <v>55</v>
      </c>
      <c r="C79" s="127" t="s">
        <v>21</v>
      </c>
      <c r="D79" s="128" t="s">
        <v>22</v>
      </c>
      <c r="E79" s="128">
        <v>3</v>
      </c>
      <c r="F79" s="127" t="s">
        <v>283</v>
      </c>
      <c r="G79" s="129" t="s">
        <v>24</v>
      </c>
      <c r="H79" s="130" t="s">
        <v>300</v>
      </c>
      <c r="I79" s="131">
        <v>18035.62</v>
      </c>
      <c r="J79" s="130" t="s">
        <v>301</v>
      </c>
      <c r="K79" s="128" t="s">
        <v>278</v>
      </c>
      <c r="L79" s="128" t="s">
        <v>39</v>
      </c>
      <c r="M79" s="128" t="s">
        <v>29</v>
      </c>
      <c r="N79" s="128" t="s">
        <v>28</v>
      </c>
      <c r="O79" s="128" t="s">
        <v>93</v>
      </c>
      <c r="P79" s="128" t="s">
        <v>112</v>
      </c>
      <c r="Q79" s="127"/>
      <c r="R79" s="132">
        <v>45324</v>
      </c>
      <c r="S79" s="128" t="s">
        <v>33</v>
      </c>
      <c r="T79" s="128" t="s">
        <v>302</v>
      </c>
    </row>
    <row r="80" spans="2:20" x14ac:dyDescent="0.25">
      <c r="B80" s="107">
        <v>56</v>
      </c>
      <c r="C80" s="107" t="s">
        <v>21</v>
      </c>
      <c r="D80" s="108" t="s">
        <v>22</v>
      </c>
      <c r="E80" s="108">
        <v>3</v>
      </c>
      <c r="F80" s="107" t="s">
        <v>303</v>
      </c>
      <c r="G80" s="109" t="s">
        <v>24</v>
      </c>
      <c r="H80" s="110" t="s">
        <v>304</v>
      </c>
      <c r="I80" s="111">
        <v>1420000</v>
      </c>
      <c r="J80" s="110" t="s">
        <v>305</v>
      </c>
      <c r="K80" s="108" t="s">
        <v>306</v>
      </c>
      <c r="L80" s="108" t="s">
        <v>307</v>
      </c>
      <c r="M80" s="108" t="s">
        <v>28</v>
      </c>
      <c r="N80" s="108" t="s">
        <v>29</v>
      </c>
      <c r="O80" s="108" t="s">
        <v>30</v>
      </c>
      <c r="P80" s="108" t="s">
        <v>308</v>
      </c>
      <c r="Q80" s="107" t="s">
        <v>309</v>
      </c>
      <c r="R80" s="112">
        <v>45474</v>
      </c>
      <c r="S80" s="108" t="s">
        <v>68</v>
      </c>
      <c r="T80" s="107" t="s">
        <v>310</v>
      </c>
    </row>
    <row r="81" spans="2:20" x14ac:dyDescent="0.25">
      <c r="B81" s="127">
        <v>57</v>
      </c>
      <c r="C81" s="127" t="s">
        <v>21</v>
      </c>
      <c r="D81" s="128" t="s">
        <v>22</v>
      </c>
      <c r="E81" s="128">
        <v>3</v>
      </c>
      <c r="F81" s="127" t="s">
        <v>76</v>
      </c>
      <c r="G81" s="129" t="s">
        <v>24</v>
      </c>
      <c r="H81" s="130" t="s">
        <v>952</v>
      </c>
      <c r="I81" s="131">
        <v>16323.859999999986</v>
      </c>
      <c r="J81" s="130" t="s">
        <v>311</v>
      </c>
      <c r="K81" s="128" t="s">
        <v>306</v>
      </c>
      <c r="L81" s="128" t="s">
        <v>307</v>
      </c>
      <c r="M81" s="128" t="s">
        <v>28</v>
      </c>
      <c r="N81" s="128" t="s">
        <v>29</v>
      </c>
      <c r="O81" s="128" t="s">
        <v>93</v>
      </c>
      <c r="P81" s="128" t="s">
        <v>953</v>
      </c>
      <c r="Q81" s="127"/>
      <c r="R81" s="132">
        <v>45657</v>
      </c>
      <c r="S81" s="128" t="s">
        <v>42</v>
      </c>
      <c r="T81" s="128" t="s">
        <v>163</v>
      </c>
    </row>
    <row r="82" spans="2:20" x14ac:dyDescent="0.25">
      <c r="B82" s="107">
        <v>58</v>
      </c>
      <c r="C82" s="107" t="s">
        <v>21</v>
      </c>
      <c r="D82" s="108" t="s">
        <v>22</v>
      </c>
      <c r="E82" s="108">
        <v>3</v>
      </c>
      <c r="F82" s="107" t="s">
        <v>312</v>
      </c>
      <c r="G82" s="109" t="s">
        <v>24</v>
      </c>
      <c r="H82" s="110" t="s">
        <v>313</v>
      </c>
      <c r="I82" s="111">
        <v>27878.400000000001</v>
      </c>
      <c r="J82" s="110" t="s">
        <v>314</v>
      </c>
      <c r="K82" s="108" t="s">
        <v>315</v>
      </c>
      <c r="L82" s="108" t="s">
        <v>39</v>
      </c>
      <c r="M82" s="108" t="s">
        <v>28</v>
      </c>
      <c r="N82" s="108" t="s">
        <v>29</v>
      </c>
      <c r="O82" s="108" t="s">
        <v>48</v>
      </c>
      <c r="P82" s="108" t="s">
        <v>316</v>
      </c>
      <c r="Q82" s="107" t="s">
        <v>317</v>
      </c>
      <c r="R82" s="112">
        <v>46822</v>
      </c>
      <c r="S82" s="108" t="s">
        <v>33</v>
      </c>
      <c r="T82" s="107" t="s">
        <v>318</v>
      </c>
    </row>
    <row r="83" spans="2:20" x14ac:dyDescent="0.25">
      <c r="B83" s="127">
        <v>59</v>
      </c>
      <c r="C83" s="127" t="s">
        <v>21</v>
      </c>
      <c r="D83" s="128" t="s">
        <v>319</v>
      </c>
      <c r="E83" s="128">
        <v>3</v>
      </c>
      <c r="F83" s="127" t="s">
        <v>320</v>
      </c>
      <c r="G83" s="129" t="s">
        <v>321</v>
      </c>
      <c r="H83" s="130" t="s">
        <v>322</v>
      </c>
      <c r="I83" s="105">
        <f>2172396-742147</f>
        <v>1430249</v>
      </c>
      <c r="J83" s="130" t="s">
        <v>323</v>
      </c>
      <c r="K83" s="128" t="s">
        <v>57</v>
      </c>
      <c r="L83" s="128" t="s">
        <v>324</v>
      </c>
      <c r="M83" s="128" t="s">
        <v>28</v>
      </c>
      <c r="N83" s="128" t="s">
        <v>29</v>
      </c>
      <c r="O83" s="128" t="s">
        <v>30</v>
      </c>
      <c r="P83" s="128" t="s">
        <v>269</v>
      </c>
      <c r="Q83" s="128" t="s">
        <v>270</v>
      </c>
      <c r="R83" s="132"/>
      <c r="S83" s="128"/>
      <c r="T83" s="128" t="s">
        <v>271</v>
      </c>
    </row>
    <row r="84" spans="2:20" x14ac:dyDescent="0.25">
      <c r="B84" s="120">
        <v>60</v>
      </c>
      <c r="C84" s="120" t="s">
        <v>21</v>
      </c>
      <c r="D84" s="121" t="s">
        <v>325</v>
      </c>
      <c r="E84" s="121">
        <v>3</v>
      </c>
      <c r="F84" s="120" t="s">
        <v>326</v>
      </c>
      <c r="G84" s="122" t="s">
        <v>327</v>
      </c>
      <c r="H84" s="123" t="s">
        <v>328</v>
      </c>
      <c r="I84" s="105">
        <f>13875895.32-411625.54-3500000-88854.32-210012.11-135000-14645.54-374091.96+88854.32+0.62-38400-455820-166878.33-3398011.41</f>
        <v>5171411.0500000007</v>
      </c>
      <c r="J84" s="123" t="s">
        <v>329</v>
      </c>
      <c r="K84" s="121" t="s">
        <v>57</v>
      </c>
      <c r="L84" s="121" t="s">
        <v>330</v>
      </c>
      <c r="M84" s="121" t="s">
        <v>29</v>
      </c>
      <c r="N84" s="121" t="s">
        <v>29</v>
      </c>
      <c r="O84" s="121" t="s">
        <v>48</v>
      </c>
      <c r="P84" s="121" t="s">
        <v>331</v>
      </c>
      <c r="Q84" s="120" t="s">
        <v>332</v>
      </c>
      <c r="R84" s="124">
        <v>45627</v>
      </c>
      <c r="S84" s="121" t="s">
        <v>42</v>
      </c>
      <c r="T84" s="121" t="s">
        <v>333</v>
      </c>
    </row>
    <row r="85" spans="2:20" x14ac:dyDescent="0.25">
      <c r="B85" s="115">
        <v>61</v>
      </c>
      <c r="C85" s="115" t="s">
        <v>21</v>
      </c>
      <c r="D85" s="114" t="s">
        <v>325</v>
      </c>
      <c r="E85" s="114">
        <v>3</v>
      </c>
      <c r="F85" s="115" t="s">
        <v>334</v>
      </c>
      <c r="G85" s="118" t="s">
        <v>327</v>
      </c>
      <c r="H85" s="117" t="s">
        <v>335</v>
      </c>
      <c r="I85" s="146">
        <f>5237979.58</f>
        <v>5237979.58</v>
      </c>
      <c r="J85" s="117" t="s">
        <v>336</v>
      </c>
      <c r="K85" s="114" t="s">
        <v>57</v>
      </c>
      <c r="L85" s="114" t="s">
        <v>330</v>
      </c>
      <c r="M85" s="114" t="s">
        <v>29</v>
      </c>
      <c r="N85" s="114" t="s">
        <v>29</v>
      </c>
      <c r="O85" s="114" t="s">
        <v>48</v>
      </c>
      <c r="P85" s="114" t="s">
        <v>337</v>
      </c>
      <c r="Q85" s="114" t="s">
        <v>338</v>
      </c>
      <c r="R85" s="119">
        <v>45482</v>
      </c>
      <c r="S85" s="114" t="s">
        <v>68</v>
      </c>
      <c r="T85" s="114" t="s">
        <v>339</v>
      </c>
    </row>
    <row r="86" spans="2:20" x14ac:dyDescent="0.25">
      <c r="B86" s="120">
        <v>62.1</v>
      </c>
      <c r="C86" s="120" t="s">
        <v>21</v>
      </c>
      <c r="D86" s="121" t="s">
        <v>325</v>
      </c>
      <c r="E86" s="120">
        <v>3</v>
      </c>
      <c r="F86" s="120" t="s">
        <v>334</v>
      </c>
      <c r="G86" s="122" t="s">
        <v>327</v>
      </c>
      <c r="H86" s="123" t="s">
        <v>340</v>
      </c>
      <c r="I86" s="147">
        <f>19946700-950332.47-2224764.53-0.47-200000-2.55+2000000</f>
        <v>18571599.98</v>
      </c>
      <c r="J86" s="123" t="s">
        <v>336</v>
      </c>
      <c r="K86" s="121" t="s">
        <v>57</v>
      </c>
      <c r="L86" s="121" t="s">
        <v>330</v>
      </c>
      <c r="M86" s="121" t="s">
        <v>29</v>
      </c>
      <c r="N86" s="121" t="s">
        <v>29</v>
      </c>
      <c r="O86" s="121" t="s">
        <v>93</v>
      </c>
      <c r="P86" s="121" t="s">
        <v>341</v>
      </c>
      <c r="Q86" s="120" t="s">
        <v>342</v>
      </c>
      <c r="R86" s="125">
        <v>45392</v>
      </c>
      <c r="S86" s="121" t="s">
        <v>68</v>
      </c>
      <c r="T86" s="121" t="s">
        <v>339</v>
      </c>
    </row>
    <row r="87" spans="2:20" x14ac:dyDescent="0.25">
      <c r="B87" s="115">
        <v>62.2</v>
      </c>
      <c r="C87" s="115" t="s">
        <v>21</v>
      </c>
      <c r="D87" s="114" t="s">
        <v>471</v>
      </c>
      <c r="E87" s="114">
        <v>3</v>
      </c>
      <c r="F87" s="115"/>
      <c r="G87" s="118" t="s">
        <v>327</v>
      </c>
      <c r="H87" s="117" t="s">
        <v>1000</v>
      </c>
      <c r="I87" s="104">
        <f>399977.6</f>
        <v>399977.6</v>
      </c>
      <c r="J87" s="117" t="s">
        <v>336</v>
      </c>
      <c r="K87" s="114" t="s">
        <v>57</v>
      </c>
      <c r="L87" s="114" t="s">
        <v>330</v>
      </c>
      <c r="M87" s="114" t="s">
        <v>29</v>
      </c>
      <c r="N87" s="114" t="s">
        <v>29</v>
      </c>
      <c r="O87" s="114" t="s">
        <v>93</v>
      </c>
      <c r="P87" s="114" t="s">
        <v>341</v>
      </c>
      <c r="Q87" s="114" t="s">
        <v>342</v>
      </c>
      <c r="R87" s="116">
        <v>45392</v>
      </c>
      <c r="S87" s="114" t="s">
        <v>68</v>
      </c>
      <c r="T87" s="114" t="s">
        <v>339</v>
      </c>
    </row>
    <row r="88" spans="2:20" x14ac:dyDescent="0.25">
      <c r="B88" s="120">
        <v>63</v>
      </c>
      <c r="C88" s="120" t="s">
        <v>21</v>
      </c>
      <c r="D88" s="121" t="s">
        <v>325</v>
      </c>
      <c r="E88" s="121">
        <v>3</v>
      </c>
      <c r="F88" s="120" t="s">
        <v>326</v>
      </c>
      <c r="G88" s="122" t="s">
        <v>327</v>
      </c>
      <c r="H88" s="123" t="s">
        <v>343</v>
      </c>
      <c r="I88" s="146">
        <f>3595042.8</f>
        <v>3595042.8</v>
      </c>
      <c r="J88" s="123" t="s">
        <v>344</v>
      </c>
      <c r="K88" s="121" t="s">
        <v>57</v>
      </c>
      <c r="L88" s="121" t="s">
        <v>330</v>
      </c>
      <c r="M88" s="121" t="s">
        <v>29</v>
      </c>
      <c r="N88" s="121" t="s">
        <v>29</v>
      </c>
      <c r="O88" s="121" t="s">
        <v>93</v>
      </c>
      <c r="P88" s="121" t="s">
        <v>345</v>
      </c>
      <c r="Q88" s="120"/>
      <c r="R88" s="124">
        <v>45400</v>
      </c>
      <c r="S88" s="121" t="s">
        <v>42</v>
      </c>
      <c r="T88" s="121" t="s">
        <v>346</v>
      </c>
    </row>
    <row r="89" spans="2:20" x14ac:dyDescent="0.25">
      <c r="B89" s="115">
        <v>64</v>
      </c>
      <c r="C89" s="115" t="s">
        <v>21</v>
      </c>
      <c r="D89" s="114" t="s">
        <v>325</v>
      </c>
      <c r="E89" s="114">
        <v>3</v>
      </c>
      <c r="F89" s="115" t="s">
        <v>326</v>
      </c>
      <c r="G89" s="118" t="s">
        <v>327</v>
      </c>
      <c r="H89" s="117" t="s">
        <v>347</v>
      </c>
      <c r="I89" s="104">
        <f>6784541.26425833-1772374.45-300000</f>
        <v>4712166.8142583296</v>
      </c>
      <c r="J89" s="117" t="s">
        <v>348</v>
      </c>
      <c r="K89" s="114" t="s">
        <v>57</v>
      </c>
      <c r="L89" s="114" t="s">
        <v>330</v>
      </c>
      <c r="M89" s="114" t="s">
        <v>28</v>
      </c>
      <c r="N89" s="114" t="s">
        <v>29</v>
      </c>
      <c r="O89" s="114" t="s">
        <v>30</v>
      </c>
      <c r="P89" s="114" t="s">
        <v>349</v>
      </c>
      <c r="Q89" s="114" t="s">
        <v>350</v>
      </c>
      <c r="R89" s="119">
        <v>45320</v>
      </c>
      <c r="S89" s="114" t="s">
        <v>33</v>
      </c>
      <c r="T89" s="114" t="s">
        <v>351</v>
      </c>
    </row>
    <row r="90" spans="2:20" x14ac:dyDescent="0.25">
      <c r="B90" s="120">
        <v>65</v>
      </c>
      <c r="C90" s="120" t="s">
        <v>21</v>
      </c>
      <c r="D90" s="121" t="s">
        <v>325</v>
      </c>
      <c r="E90" s="121">
        <v>3</v>
      </c>
      <c r="F90" s="120" t="s">
        <v>352</v>
      </c>
      <c r="G90" s="122" t="s">
        <v>327</v>
      </c>
      <c r="H90" s="123" t="s">
        <v>353</v>
      </c>
      <c r="I90" s="106">
        <f>2931795.9-79020.32-186160.17+166878.33</f>
        <v>2833493.74</v>
      </c>
      <c r="J90" s="123" t="s">
        <v>354</v>
      </c>
      <c r="K90" s="121" t="s">
        <v>57</v>
      </c>
      <c r="L90" s="121" t="s">
        <v>330</v>
      </c>
      <c r="M90" s="121" t="s">
        <v>28</v>
      </c>
      <c r="N90" s="121" t="s">
        <v>29</v>
      </c>
      <c r="O90" s="121" t="s">
        <v>30</v>
      </c>
      <c r="P90" s="121" t="s">
        <v>355</v>
      </c>
      <c r="Q90" s="120" t="s">
        <v>356</v>
      </c>
      <c r="R90" s="124">
        <v>45635</v>
      </c>
      <c r="S90" s="121" t="s">
        <v>33</v>
      </c>
      <c r="T90" s="121" t="s">
        <v>357</v>
      </c>
    </row>
    <row r="91" spans="2:20" x14ac:dyDescent="0.25">
      <c r="B91" s="115">
        <v>66</v>
      </c>
      <c r="C91" s="115" t="s">
        <v>21</v>
      </c>
      <c r="D91" s="114" t="s">
        <v>325</v>
      </c>
      <c r="E91" s="114">
        <v>3</v>
      </c>
      <c r="F91" s="115" t="s">
        <v>358</v>
      </c>
      <c r="G91" s="118" t="s">
        <v>327</v>
      </c>
      <c r="H91" s="117" t="s">
        <v>359</v>
      </c>
      <c r="I91" s="146">
        <f>2009000</f>
        <v>2009000</v>
      </c>
      <c r="J91" s="117" t="s">
        <v>360</v>
      </c>
      <c r="K91" s="114" t="s">
        <v>57</v>
      </c>
      <c r="L91" s="114" t="s">
        <v>330</v>
      </c>
      <c r="M91" s="114" t="s">
        <v>28</v>
      </c>
      <c r="N91" s="114" t="s">
        <v>29</v>
      </c>
      <c r="O91" s="114" t="s">
        <v>30</v>
      </c>
      <c r="P91" s="114" t="s">
        <v>361</v>
      </c>
      <c r="Q91" s="114" t="s">
        <v>362</v>
      </c>
      <c r="R91" s="119">
        <v>45349</v>
      </c>
      <c r="S91" s="114" t="s">
        <v>68</v>
      </c>
      <c r="T91" s="114" t="s">
        <v>363</v>
      </c>
    </row>
    <row r="92" spans="2:20" x14ac:dyDescent="0.25">
      <c r="B92" s="120">
        <v>67</v>
      </c>
      <c r="C92" s="120" t="s">
        <v>21</v>
      </c>
      <c r="D92" s="121" t="s">
        <v>325</v>
      </c>
      <c r="E92" s="121">
        <v>3</v>
      </c>
      <c r="F92" s="120" t="s">
        <v>326</v>
      </c>
      <c r="G92" s="122" t="s">
        <v>327</v>
      </c>
      <c r="H92" s="123" t="s">
        <v>364</v>
      </c>
      <c r="I92" s="106">
        <v>200000</v>
      </c>
      <c r="J92" s="123" t="s">
        <v>365</v>
      </c>
      <c r="K92" s="121" t="s">
        <v>57</v>
      </c>
      <c r="L92" s="121" t="s">
        <v>330</v>
      </c>
      <c r="M92" s="121" t="s">
        <v>28</v>
      </c>
      <c r="N92" s="121" t="s">
        <v>29</v>
      </c>
      <c r="O92" s="121" t="s">
        <v>48</v>
      </c>
      <c r="P92" s="121" t="s">
        <v>366</v>
      </c>
      <c r="Q92" s="120" t="s">
        <v>367</v>
      </c>
      <c r="R92" s="124">
        <v>45627</v>
      </c>
      <c r="S92" s="121" t="s">
        <v>42</v>
      </c>
      <c r="T92" s="121" t="s">
        <v>346</v>
      </c>
    </row>
    <row r="93" spans="2:20" x14ac:dyDescent="0.25">
      <c r="B93" s="115">
        <v>68</v>
      </c>
      <c r="C93" s="115" t="s">
        <v>21</v>
      </c>
      <c r="D93" s="114" t="s">
        <v>325</v>
      </c>
      <c r="E93" s="114">
        <v>3</v>
      </c>
      <c r="F93" s="115" t="s">
        <v>358</v>
      </c>
      <c r="G93" s="118" t="s">
        <v>327</v>
      </c>
      <c r="H93" s="117" t="s">
        <v>368</v>
      </c>
      <c r="I93" s="104">
        <f>2340867.19905+38400+42534.4-2379267.19905</f>
        <v>42534.399999999907</v>
      </c>
      <c r="J93" s="117" t="s">
        <v>369</v>
      </c>
      <c r="K93" s="114" t="s">
        <v>57</v>
      </c>
      <c r="L93" s="114" t="s">
        <v>330</v>
      </c>
      <c r="M93" s="114" t="s">
        <v>29</v>
      </c>
      <c r="N93" s="114" t="s">
        <v>29</v>
      </c>
      <c r="O93" s="114" t="s">
        <v>48</v>
      </c>
      <c r="P93" s="114" t="s">
        <v>370</v>
      </c>
      <c r="Q93" s="114" t="s">
        <v>371</v>
      </c>
      <c r="R93" s="119">
        <v>45620</v>
      </c>
      <c r="S93" s="114" t="s">
        <v>68</v>
      </c>
      <c r="T93" s="114" t="s">
        <v>372</v>
      </c>
    </row>
    <row r="94" spans="2:20" x14ac:dyDescent="0.25">
      <c r="B94" s="120">
        <v>69.099999999999994</v>
      </c>
      <c r="C94" s="120" t="s">
        <v>21</v>
      </c>
      <c r="D94" s="121" t="s">
        <v>325</v>
      </c>
      <c r="E94" s="121">
        <v>3</v>
      </c>
      <c r="F94" s="120" t="s">
        <v>373</v>
      </c>
      <c r="G94" s="122" t="s">
        <v>327</v>
      </c>
      <c r="H94" s="123" t="s">
        <v>374</v>
      </c>
      <c r="I94" s="106">
        <v>581704.67000000004</v>
      </c>
      <c r="J94" s="123" t="s">
        <v>375</v>
      </c>
      <c r="K94" s="121" t="s">
        <v>57</v>
      </c>
      <c r="L94" s="121" t="s">
        <v>330</v>
      </c>
      <c r="M94" s="121" t="s">
        <v>29</v>
      </c>
      <c r="N94" s="121" t="s">
        <v>29</v>
      </c>
      <c r="O94" s="121" t="s">
        <v>30</v>
      </c>
      <c r="P94" s="121" t="s">
        <v>376</v>
      </c>
      <c r="Q94" s="120" t="s">
        <v>377</v>
      </c>
      <c r="R94" s="124">
        <v>45302</v>
      </c>
      <c r="S94" s="121" t="s">
        <v>68</v>
      </c>
      <c r="T94" s="121" t="s">
        <v>372</v>
      </c>
    </row>
    <row r="95" spans="2:20" x14ac:dyDescent="0.25">
      <c r="B95" s="115"/>
      <c r="C95" s="115"/>
      <c r="D95" s="114"/>
      <c r="E95" s="115"/>
      <c r="F95" s="115"/>
      <c r="G95" s="118"/>
      <c r="H95" s="117" t="s">
        <v>75</v>
      </c>
      <c r="I95" s="104"/>
      <c r="J95" s="117"/>
      <c r="K95" s="114"/>
      <c r="L95" s="114"/>
      <c r="M95" s="114"/>
      <c r="N95" s="114"/>
      <c r="O95" s="114"/>
      <c r="P95" s="114"/>
      <c r="Q95" s="115"/>
      <c r="R95" s="116"/>
      <c r="S95" s="114"/>
      <c r="T95" s="114"/>
    </row>
    <row r="96" spans="2:20" x14ac:dyDescent="0.25">
      <c r="B96" s="120"/>
      <c r="C96" s="120"/>
      <c r="D96" s="121"/>
      <c r="E96" s="121"/>
      <c r="F96" s="120"/>
      <c r="G96" s="122"/>
      <c r="H96" s="123" t="s">
        <v>75</v>
      </c>
      <c r="I96" s="106"/>
      <c r="J96" s="123"/>
      <c r="K96" s="121"/>
      <c r="L96" s="121"/>
      <c r="M96" s="121"/>
      <c r="N96" s="121"/>
      <c r="O96" s="121"/>
      <c r="P96" s="121"/>
      <c r="Q96" s="120"/>
      <c r="R96" s="124"/>
      <c r="S96" s="121"/>
      <c r="T96" s="121"/>
    </row>
    <row r="97" spans="2:20" x14ac:dyDescent="0.25">
      <c r="B97" s="115">
        <v>71.099999999999994</v>
      </c>
      <c r="C97" s="115" t="s">
        <v>21</v>
      </c>
      <c r="D97" s="114" t="s">
        <v>325</v>
      </c>
      <c r="E97" s="114">
        <v>3</v>
      </c>
      <c r="F97" s="115" t="s">
        <v>326</v>
      </c>
      <c r="G97" s="118" t="s">
        <v>327</v>
      </c>
      <c r="H97" s="117" t="s">
        <v>378</v>
      </c>
      <c r="I97" s="104">
        <v>465830</v>
      </c>
      <c r="J97" s="117" t="s">
        <v>379</v>
      </c>
      <c r="K97" s="114" t="s">
        <v>57</v>
      </c>
      <c r="L97" s="114" t="s">
        <v>39</v>
      </c>
      <c r="M97" s="114" t="s">
        <v>28</v>
      </c>
      <c r="N97" s="114" t="s">
        <v>29</v>
      </c>
      <c r="O97" s="114" t="s">
        <v>93</v>
      </c>
      <c r="P97" s="136" t="s">
        <v>1112</v>
      </c>
      <c r="Q97" s="114"/>
      <c r="R97" s="119">
        <v>45445</v>
      </c>
      <c r="S97" s="114" t="s">
        <v>68</v>
      </c>
      <c r="T97" s="114" t="s">
        <v>380</v>
      </c>
    </row>
    <row r="98" spans="2:20" x14ac:dyDescent="0.25">
      <c r="B98" s="120">
        <v>71.2</v>
      </c>
      <c r="C98" s="120" t="s">
        <v>21</v>
      </c>
      <c r="D98" s="121" t="s">
        <v>325</v>
      </c>
      <c r="E98" s="121">
        <v>3</v>
      </c>
      <c r="F98" s="120" t="s">
        <v>326</v>
      </c>
      <c r="G98" s="122" t="s">
        <v>327</v>
      </c>
      <c r="H98" s="123" t="s">
        <v>378</v>
      </c>
      <c r="I98" s="106">
        <v>50350</v>
      </c>
      <c r="J98" s="123" t="s">
        <v>379</v>
      </c>
      <c r="K98" s="121" t="s">
        <v>57</v>
      </c>
      <c r="L98" s="121" t="s">
        <v>39</v>
      </c>
      <c r="M98" s="121" t="s">
        <v>28</v>
      </c>
      <c r="N98" s="121" t="s">
        <v>29</v>
      </c>
      <c r="O98" s="121" t="s">
        <v>93</v>
      </c>
      <c r="P98" s="136" t="s">
        <v>1112</v>
      </c>
      <c r="Q98" s="120"/>
      <c r="R98" s="124">
        <v>45445</v>
      </c>
      <c r="S98" s="121" t="s">
        <v>68</v>
      </c>
      <c r="T98" s="121" t="s">
        <v>380</v>
      </c>
    </row>
    <row r="99" spans="2:20" x14ac:dyDescent="0.25">
      <c r="B99" s="115">
        <v>72</v>
      </c>
      <c r="C99" s="115" t="s">
        <v>21</v>
      </c>
      <c r="D99" s="114" t="s">
        <v>325</v>
      </c>
      <c r="E99" s="114">
        <v>3</v>
      </c>
      <c r="F99" s="115" t="s">
        <v>381</v>
      </c>
      <c r="G99" s="118" t="s">
        <v>327</v>
      </c>
      <c r="H99" s="117" t="s">
        <v>382</v>
      </c>
      <c r="I99" s="146">
        <f>266378.87</f>
        <v>266378.87</v>
      </c>
      <c r="J99" s="117" t="s">
        <v>383</v>
      </c>
      <c r="K99" s="114" t="s">
        <v>57</v>
      </c>
      <c r="L99" s="114" t="s">
        <v>330</v>
      </c>
      <c r="M99" s="114" t="s">
        <v>28</v>
      </c>
      <c r="N99" s="114" t="s">
        <v>29</v>
      </c>
      <c r="O99" s="114" t="s">
        <v>48</v>
      </c>
      <c r="P99" s="114" t="s">
        <v>384</v>
      </c>
      <c r="Q99" s="114" t="s">
        <v>385</v>
      </c>
      <c r="R99" s="119">
        <v>45483</v>
      </c>
      <c r="S99" s="114" t="s">
        <v>42</v>
      </c>
      <c r="T99" s="114" t="s">
        <v>386</v>
      </c>
    </row>
    <row r="100" spans="2:20" x14ac:dyDescent="0.25">
      <c r="B100" s="120">
        <v>73.099999999999994</v>
      </c>
      <c r="C100" s="120" t="s">
        <v>21</v>
      </c>
      <c r="D100" s="121" t="s">
        <v>325</v>
      </c>
      <c r="E100" s="121">
        <v>3</v>
      </c>
      <c r="F100" s="120" t="s">
        <v>387</v>
      </c>
      <c r="G100" s="122" t="s">
        <v>327</v>
      </c>
      <c r="H100" s="123" t="s">
        <v>388</v>
      </c>
      <c r="I100" s="106">
        <v>369000</v>
      </c>
      <c r="J100" s="123" t="s">
        <v>389</v>
      </c>
      <c r="K100" s="121" t="s">
        <v>57</v>
      </c>
      <c r="L100" s="121" t="s">
        <v>330</v>
      </c>
      <c r="M100" s="121" t="s">
        <v>28</v>
      </c>
      <c r="N100" s="121" t="s">
        <v>29</v>
      </c>
      <c r="O100" s="121" t="s">
        <v>30</v>
      </c>
      <c r="P100" s="121" t="s">
        <v>390</v>
      </c>
      <c r="Q100" s="120" t="s">
        <v>391</v>
      </c>
      <c r="R100" s="124">
        <v>45349</v>
      </c>
      <c r="S100" s="121" t="s">
        <v>42</v>
      </c>
      <c r="T100" s="121" t="s">
        <v>392</v>
      </c>
    </row>
    <row r="101" spans="2:20" x14ac:dyDescent="0.25">
      <c r="B101" s="115"/>
      <c r="C101" s="115"/>
      <c r="D101" s="114"/>
      <c r="E101" s="115"/>
      <c r="F101" s="115"/>
      <c r="G101" s="118"/>
      <c r="H101" s="117" t="s">
        <v>75</v>
      </c>
      <c r="I101" s="104"/>
      <c r="J101" s="117"/>
      <c r="K101" s="114"/>
      <c r="L101" s="114"/>
      <c r="M101" s="114"/>
      <c r="N101" s="114"/>
      <c r="O101" s="114"/>
      <c r="P101" s="114"/>
      <c r="Q101" s="115"/>
      <c r="R101" s="116"/>
      <c r="S101" s="114"/>
      <c r="T101" s="114"/>
    </row>
    <row r="102" spans="2:20" x14ac:dyDescent="0.25">
      <c r="B102" s="120">
        <v>74.099999999999994</v>
      </c>
      <c r="C102" s="120" t="s">
        <v>21</v>
      </c>
      <c r="D102" s="121" t="s">
        <v>325</v>
      </c>
      <c r="E102" s="121">
        <v>3</v>
      </c>
      <c r="F102" s="120" t="s">
        <v>393</v>
      </c>
      <c r="G102" s="122" t="s">
        <v>327</v>
      </c>
      <c r="H102" s="123" t="s">
        <v>394</v>
      </c>
      <c r="I102" s="148">
        <f>362485.76</f>
        <v>362485.76000000001</v>
      </c>
      <c r="J102" s="123" t="s">
        <v>395</v>
      </c>
      <c r="K102" s="121" t="s">
        <v>57</v>
      </c>
      <c r="L102" s="121" t="s">
        <v>330</v>
      </c>
      <c r="M102" s="121" t="s">
        <v>28</v>
      </c>
      <c r="N102" s="121" t="s">
        <v>29</v>
      </c>
      <c r="O102" s="121" t="s">
        <v>30</v>
      </c>
      <c r="P102" s="121" t="s">
        <v>396</v>
      </c>
      <c r="Q102" s="120" t="s">
        <v>397</v>
      </c>
      <c r="R102" s="124">
        <v>45384</v>
      </c>
      <c r="S102" s="121" t="s">
        <v>33</v>
      </c>
      <c r="T102" s="121" t="s">
        <v>346</v>
      </c>
    </row>
    <row r="103" spans="2:20" x14ac:dyDescent="0.25">
      <c r="B103" s="115">
        <v>74.2</v>
      </c>
      <c r="C103" s="115" t="s">
        <v>21</v>
      </c>
      <c r="D103" s="114" t="s">
        <v>325</v>
      </c>
      <c r="E103" s="114">
        <v>3</v>
      </c>
      <c r="F103" s="115" t="s">
        <v>393</v>
      </c>
      <c r="G103" s="118" t="s">
        <v>327</v>
      </c>
      <c r="H103" s="117" t="s">
        <v>398</v>
      </c>
      <c r="I103" s="104">
        <v>801743.04</v>
      </c>
      <c r="J103" s="117" t="s">
        <v>395</v>
      </c>
      <c r="K103" s="114" t="s">
        <v>57</v>
      </c>
      <c r="L103" s="114" t="s">
        <v>330</v>
      </c>
      <c r="M103" s="114" t="s">
        <v>29</v>
      </c>
      <c r="N103" s="114" t="s">
        <v>29</v>
      </c>
      <c r="O103" s="114" t="s">
        <v>93</v>
      </c>
      <c r="P103" s="114" t="s">
        <v>1111</v>
      </c>
      <c r="Q103" s="114"/>
      <c r="R103" s="119">
        <v>45383</v>
      </c>
      <c r="S103" s="114" t="s">
        <v>33</v>
      </c>
      <c r="T103" s="114" t="s">
        <v>346</v>
      </c>
    </row>
    <row r="104" spans="2:20" x14ac:dyDescent="0.25">
      <c r="B104" s="139">
        <v>75.099999999999994</v>
      </c>
      <c r="C104" s="120" t="s">
        <v>21</v>
      </c>
      <c r="D104" s="121" t="s">
        <v>325</v>
      </c>
      <c r="E104" s="121">
        <v>3</v>
      </c>
      <c r="F104" s="120" t="s">
        <v>373</v>
      </c>
      <c r="G104" s="122" t="s">
        <v>327</v>
      </c>
      <c r="H104" s="123" t="s">
        <v>399</v>
      </c>
      <c r="I104" s="106">
        <v>250967.79015000002</v>
      </c>
      <c r="J104" s="123" t="s">
        <v>400</v>
      </c>
      <c r="K104" s="121" t="s">
        <v>57</v>
      </c>
      <c r="L104" s="121" t="s">
        <v>330</v>
      </c>
      <c r="M104" s="121" t="s">
        <v>28</v>
      </c>
      <c r="N104" s="121" t="s">
        <v>29</v>
      </c>
      <c r="O104" s="121" t="s">
        <v>30</v>
      </c>
      <c r="P104" s="121" t="s">
        <v>401</v>
      </c>
      <c r="Q104" s="120" t="s">
        <v>402</v>
      </c>
      <c r="R104" s="124">
        <v>45642</v>
      </c>
      <c r="S104" s="121" t="s">
        <v>33</v>
      </c>
      <c r="T104" s="121" t="s">
        <v>372</v>
      </c>
    </row>
    <row r="105" spans="2:20" x14ac:dyDescent="0.25">
      <c r="B105" s="139">
        <v>75.2</v>
      </c>
      <c r="C105" s="120" t="s">
        <v>21</v>
      </c>
      <c r="D105" s="121" t="s">
        <v>325</v>
      </c>
      <c r="E105" s="120">
        <v>3</v>
      </c>
      <c r="F105" s="120" t="s">
        <v>373</v>
      </c>
      <c r="G105" s="122" t="s">
        <v>327</v>
      </c>
      <c r="H105" s="123" t="s">
        <v>1063</v>
      </c>
      <c r="I105" s="106">
        <v>149922.39000000001</v>
      </c>
      <c r="J105" s="123" t="s">
        <v>400</v>
      </c>
      <c r="K105" s="121" t="s">
        <v>57</v>
      </c>
      <c r="L105" s="121" t="s">
        <v>330</v>
      </c>
      <c r="M105" s="121" t="s">
        <v>29</v>
      </c>
      <c r="N105" s="121" t="s">
        <v>29</v>
      </c>
      <c r="O105" s="121" t="s">
        <v>93</v>
      </c>
      <c r="P105" s="33" t="s">
        <v>1115</v>
      </c>
      <c r="Q105" s="120" t="s">
        <v>699</v>
      </c>
      <c r="R105" s="125">
        <v>45642</v>
      </c>
      <c r="S105" s="121" t="s">
        <v>33</v>
      </c>
      <c r="T105" s="121" t="s">
        <v>372</v>
      </c>
    </row>
    <row r="106" spans="2:20" x14ac:dyDescent="0.25">
      <c r="B106" s="115">
        <v>76</v>
      </c>
      <c r="C106" s="115" t="s">
        <v>21</v>
      </c>
      <c r="D106" s="114" t="s">
        <v>325</v>
      </c>
      <c r="E106" s="114">
        <v>3</v>
      </c>
      <c r="F106" s="115" t="s">
        <v>373</v>
      </c>
      <c r="G106" s="118" t="s">
        <v>327</v>
      </c>
      <c r="H106" s="117" t="s">
        <v>403</v>
      </c>
      <c r="I106" s="146">
        <f>125000-2429.15</f>
        <v>122570.85</v>
      </c>
      <c r="J106" s="117" t="s">
        <v>404</v>
      </c>
      <c r="K106" s="114" t="s">
        <v>57</v>
      </c>
      <c r="L106" s="114" t="s">
        <v>330</v>
      </c>
      <c r="M106" s="114" t="s">
        <v>28</v>
      </c>
      <c r="N106" s="114" t="s">
        <v>29</v>
      </c>
      <c r="O106" s="114" t="s">
        <v>48</v>
      </c>
      <c r="P106" s="114" t="s">
        <v>405</v>
      </c>
      <c r="Q106" s="114" t="s">
        <v>406</v>
      </c>
      <c r="R106" s="119">
        <v>45383</v>
      </c>
      <c r="S106" s="114" t="s">
        <v>42</v>
      </c>
      <c r="T106" s="114" t="s">
        <v>407</v>
      </c>
    </row>
    <row r="107" spans="2:20" x14ac:dyDescent="0.25">
      <c r="B107" s="120"/>
      <c r="C107" s="120"/>
      <c r="D107" s="121"/>
      <c r="E107" s="121"/>
      <c r="F107" s="120"/>
      <c r="G107" s="122"/>
      <c r="H107" s="123" t="s">
        <v>75</v>
      </c>
      <c r="I107" s="106"/>
      <c r="J107" s="123"/>
      <c r="K107" s="121"/>
      <c r="L107" s="121"/>
      <c r="M107" s="121"/>
      <c r="N107" s="121"/>
      <c r="O107" s="121"/>
      <c r="P107" s="121"/>
      <c r="Q107" s="120"/>
      <c r="R107" s="124"/>
      <c r="S107" s="121"/>
      <c r="T107" s="121"/>
    </row>
    <row r="108" spans="2:20" x14ac:dyDescent="0.25">
      <c r="B108" s="160">
        <v>78.099999999999994</v>
      </c>
      <c r="C108" s="32" t="s">
        <v>21</v>
      </c>
      <c r="D108" s="33" t="s">
        <v>325</v>
      </c>
      <c r="E108" s="33">
        <v>3</v>
      </c>
      <c r="F108" s="32" t="s">
        <v>64</v>
      </c>
      <c r="G108" s="34" t="s">
        <v>327</v>
      </c>
      <c r="H108" s="35" t="s">
        <v>408</v>
      </c>
      <c r="I108" s="36">
        <f>43780</f>
        <v>43780</v>
      </c>
      <c r="J108" s="35" t="s">
        <v>409</v>
      </c>
      <c r="K108" s="33" t="s">
        <v>57</v>
      </c>
      <c r="L108" s="33" t="s">
        <v>39</v>
      </c>
      <c r="M108" s="33" t="s">
        <v>29</v>
      </c>
      <c r="N108" s="33" t="s">
        <v>29</v>
      </c>
      <c r="O108" s="33" t="s">
        <v>93</v>
      </c>
      <c r="P108" s="33" t="s">
        <v>1102</v>
      </c>
      <c r="Q108" s="33" t="s">
        <v>1103</v>
      </c>
      <c r="R108" s="37">
        <v>45317</v>
      </c>
      <c r="S108" s="33" t="s">
        <v>33</v>
      </c>
      <c r="T108" s="33" t="s">
        <v>410</v>
      </c>
    </row>
    <row r="109" spans="2:20" x14ac:dyDescent="0.25">
      <c r="B109" s="160">
        <v>78.2</v>
      </c>
      <c r="C109" s="38" t="s">
        <v>21</v>
      </c>
      <c r="D109" s="39" t="s">
        <v>325</v>
      </c>
      <c r="E109" s="38">
        <v>3</v>
      </c>
      <c r="F109" s="38" t="s">
        <v>1104</v>
      </c>
      <c r="G109" s="40" t="s">
        <v>327</v>
      </c>
      <c r="H109" s="41" t="s">
        <v>408</v>
      </c>
      <c r="I109" s="42">
        <v>33200</v>
      </c>
      <c r="J109" s="41" t="s">
        <v>409</v>
      </c>
      <c r="K109" s="39" t="s">
        <v>57</v>
      </c>
      <c r="L109" s="39" t="s">
        <v>39</v>
      </c>
      <c r="M109" s="39" t="s">
        <v>29</v>
      </c>
      <c r="N109" s="39" t="s">
        <v>29</v>
      </c>
      <c r="O109" s="39" t="s">
        <v>93</v>
      </c>
      <c r="P109" s="39" t="s">
        <v>1102</v>
      </c>
      <c r="Q109" s="39" t="s">
        <v>1103</v>
      </c>
      <c r="R109" s="161">
        <v>45317</v>
      </c>
      <c r="S109" s="39" t="s">
        <v>33</v>
      </c>
      <c r="T109" s="39" t="s">
        <v>410</v>
      </c>
    </row>
    <row r="110" spans="2:20" x14ac:dyDescent="0.25">
      <c r="B110" s="120">
        <v>79</v>
      </c>
      <c r="C110" s="120" t="s">
        <v>21</v>
      </c>
      <c r="D110" s="121" t="s">
        <v>325</v>
      </c>
      <c r="E110" s="121">
        <v>3</v>
      </c>
      <c r="F110" s="120" t="s">
        <v>326</v>
      </c>
      <c r="G110" s="122" t="s">
        <v>327</v>
      </c>
      <c r="H110" s="123" t="s">
        <v>411</v>
      </c>
      <c r="I110" s="106">
        <f>105343.33</f>
        <v>105343.33</v>
      </c>
      <c r="J110" s="123" t="s">
        <v>412</v>
      </c>
      <c r="K110" s="121" t="s">
        <v>57</v>
      </c>
      <c r="L110" s="121" t="s">
        <v>330</v>
      </c>
      <c r="M110" s="121" t="s">
        <v>29</v>
      </c>
      <c r="N110" s="121" t="s">
        <v>29</v>
      </c>
      <c r="O110" s="121" t="s">
        <v>93</v>
      </c>
      <c r="P110" s="121" t="s">
        <v>413</v>
      </c>
      <c r="Q110" s="120" t="s">
        <v>414</v>
      </c>
      <c r="R110" s="124">
        <v>45378</v>
      </c>
      <c r="S110" s="121" t="s">
        <v>42</v>
      </c>
      <c r="T110" s="121" t="s">
        <v>346</v>
      </c>
    </row>
    <row r="111" spans="2:20" x14ac:dyDescent="0.25">
      <c r="B111" s="115">
        <v>80</v>
      </c>
      <c r="C111" s="115" t="s">
        <v>21</v>
      </c>
      <c r="D111" s="114" t="s">
        <v>325</v>
      </c>
      <c r="E111" s="114">
        <v>3</v>
      </c>
      <c r="F111" s="115" t="s">
        <v>326</v>
      </c>
      <c r="G111" s="118" t="s">
        <v>327</v>
      </c>
      <c r="H111" s="117" t="s">
        <v>415</v>
      </c>
      <c r="I111" s="104">
        <v>181742.79759999999</v>
      </c>
      <c r="J111" s="117" t="s">
        <v>416</v>
      </c>
      <c r="K111" s="114" t="s">
        <v>57</v>
      </c>
      <c r="L111" s="114" t="s">
        <v>330</v>
      </c>
      <c r="M111" s="114" t="s">
        <v>28</v>
      </c>
      <c r="N111" s="114" t="s">
        <v>29</v>
      </c>
      <c r="O111" s="114" t="s">
        <v>48</v>
      </c>
      <c r="P111" s="114" t="s">
        <v>417</v>
      </c>
      <c r="Q111" s="114" t="s">
        <v>418</v>
      </c>
      <c r="R111" s="119">
        <v>45383</v>
      </c>
      <c r="S111" s="114" t="s">
        <v>42</v>
      </c>
      <c r="T111" s="114" t="s">
        <v>419</v>
      </c>
    </row>
    <row r="112" spans="2:20" x14ac:dyDescent="0.25">
      <c r="B112" s="120">
        <v>81</v>
      </c>
      <c r="C112" s="120" t="s">
        <v>21</v>
      </c>
      <c r="D112" s="121" t="s">
        <v>325</v>
      </c>
      <c r="E112" s="121">
        <v>3</v>
      </c>
      <c r="F112" s="120" t="s">
        <v>224</v>
      </c>
      <c r="G112" s="122" t="s">
        <v>327</v>
      </c>
      <c r="H112" s="123" t="s">
        <v>420</v>
      </c>
      <c r="I112" s="106">
        <v>81151.721999999994</v>
      </c>
      <c r="J112" s="123" t="s">
        <v>421</v>
      </c>
      <c r="K112" s="121" t="s">
        <v>57</v>
      </c>
      <c r="L112" s="121" t="s">
        <v>330</v>
      </c>
      <c r="M112" s="121" t="s">
        <v>28</v>
      </c>
      <c r="N112" s="121" t="s">
        <v>29</v>
      </c>
      <c r="O112" s="121" t="s">
        <v>48</v>
      </c>
      <c r="P112" s="121" t="s">
        <v>422</v>
      </c>
      <c r="Q112" s="120" t="s">
        <v>423</v>
      </c>
      <c r="R112" s="124" t="s">
        <v>57</v>
      </c>
      <c r="S112" s="121" t="s">
        <v>33</v>
      </c>
      <c r="T112" s="121" t="s">
        <v>346</v>
      </c>
    </row>
    <row r="113" spans="2:20" x14ac:dyDescent="0.25">
      <c r="B113" s="115">
        <v>82.1</v>
      </c>
      <c r="C113" s="115" t="s">
        <v>21</v>
      </c>
      <c r="D113" s="114" t="s">
        <v>325</v>
      </c>
      <c r="E113" s="114">
        <v>3</v>
      </c>
      <c r="F113" s="115" t="s">
        <v>387</v>
      </c>
      <c r="G113" s="118" t="s">
        <v>327</v>
      </c>
      <c r="H113" s="117" t="s">
        <v>424</v>
      </c>
      <c r="I113" s="42">
        <f>128955.53</f>
        <v>128955.53</v>
      </c>
      <c r="J113" s="117" t="s">
        <v>425</v>
      </c>
      <c r="K113" s="114" t="s">
        <v>57</v>
      </c>
      <c r="L113" s="114" t="s">
        <v>330</v>
      </c>
      <c r="M113" s="114" t="s">
        <v>28</v>
      </c>
      <c r="N113" s="114" t="s">
        <v>29</v>
      </c>
      <c r="O113" s="114" t="s">
        <v>48</v>
      </c>
      <c r="P113" s="114" t="s">
        <v>426</v>
      </c>
      <c r="Q113" s="114" t="s">
        <v>427</v>
      </c>
      <c r="R113" s="119" t="s">
        <v>57</v>
      </c>
      <c r="S113" s="114" t="s">
        <v>68</v>
      </c>
      <c r="T113" s="114" t="s">
        <v>428</v>
      </c>
    </row>
    <row r="114" spans="2:20" x14ac:dyDescent="0.25">
      <c r="B114" s="120"/>
      <c r="C114" s="120"/>
      <c r="D114" s="121"/>
      <c r="E114" s="121"/>
      <c r="F114" s="120"/>
      <c r="G114" s="122"/>
      <c r="H114" s="123" t="s">
        <v>75</v>
      </c>
      <c r="I114" s="106"/>
      <c r="J114" s="123"/>
      <c r="K114" s="121"/>
      <c r="L114" s="121"/>
      <c r="M114" s="121"/>
      <c r="N114" s="121"/>
      <c r="O114" s="121"/>
      <c r="P114" s="121"/>
      <c r="Q114" s="120"/>
      <c r="R114" s="124"/>
      <c r="S114" s="121"/>
      <c r="T114" s="121"/>
    </row>
    <row r="115" spans="2:20" x14ac:dyDescent="0.25">
      <c r="B115" s="115">
        <v>83</v>
      </c>
      <c r="C115" s="115" t="s">
        <v>21</v>
      </c>
      <c r="D115" s="114" t="s">
        <v>325</v>
      </c>
      <c r="E115" s="114">
        <v>3</v>
      </c>
      <c r="F115" s="115" t="s">
        <v>358</v>
      </c>
      <c r="G115" s="118" t="s">
        <v>327</v>
      </c>
      <c r="H115" s="117" t="s">
        <v>429</v>
      </c>
      <c r="I115" s="104">
        <v>126000</v>
      </c>
      <c r="J115" s="117" t="s">
        <v>430</v>
      </c>
      <c r="K115" s="114" t="s">
        <v>57</v>
      </c>
      <c r="L115" s="114" t="s">
        <v>330</v>
      </c>
      <c r="M115" s="114" t="s">
        <v>28</v>
      </c>
      <c r="N115" s="114" t="s">
        <v>29</v>
      </c>
      <c r="O115" s="114" t="s">
        <v>30</v>
      </c>
      <c r="P115" s="114" t="s">
        <v>431</v>
      </c>
      <c r="Q115" s="114" t="s">
        <v>432</v>
      </c>
      <c r="R115" s="119">
        <v>45390</v>
      </c>
      <c r="S115" s="114" t="s">
        <v>33</v>
      </c>
      <c r="T115" s="114" t="s">
        <v>372</v>
      </c>
    </row>
    <row r="116" spans="2:20" x14ac:dyDescent="0.25">
      <c r="B116" s="120"/>
      <c r="C116" s="120"/>
      <c r="D116" s="121"/>
      <c r="E116" s="121"/>
      <c r="F116" s="120"/>
      <c r="G116" s="122"/>
      <c r="H116" s="123" t="s">
        <v>75</v>
      </c>
      <c r="I116" s="106"/>
      <c r="J116" s="123"/>
      <c r="K116" s="121"/>
      <c r="L116" s="121"/>
      <c r="M116" s="121"/>
      <c r="N116" s="121"/>
      <c r="O116" s="121"/>
      <c r="P116" s="121"/>
      <c r="Q116" s="120"/>
      <c r="R116" s="124"/>
      <c r="S116" s="121"/>
      <c r="T116" s="121"/>
    </row>
    <row r="117" spans="2:20" x14ac:dyDescent="0.25">
      <c r="B117" s="115">
        <v>85.1</v>
      </c>
      <c r="C117" s="115" t="s">
        <v>21</v>
      </c>
      <c r="D117" s="114" t="s">
        <v>325</v>
      </c>
      <c r="E117" s="114">
        <v>3</v>
      </c>
      <c r="F117" s="115" t="s">
        <v>387</v>
      </c>
      <c r="G117" s="118" t="s">
        <v>327</v>
      </c>
      <c r="H117" s="117" t="s">
        <v>433</v>
      </c>
      <c r="I117" s="148">
        <v>54537.43</v>
      </c>
      <c r="J117" s="117" t="s">
        <v>425</v>
      </c>
      <c r="K117" s="114" t="s">
        <v>57</v>
      </c>
      <c r="L117" s="114" t="s">
        <v>330</v>
      </c>
      <c r="M117" s="114" t="s">
        <v>28</v>
      </c>
      <c r="N117" s="114" t="s">
        <v>29</v>
      </c>
      <c r="O117" s="114" t="s">
        <v>48</v>
      </c>
      <c r="P117" s="114" t="s">
        <v>434</v>
      </c>
      <c r="Q117" s="114" t="s">
        <v>435</v>
      </c>
      <c r="R117" s="119" t="s">
        <v>57</v>
      </c>
      <c r="S117" s="114" t="s">
        <v>68</v>
      </c>
      <c r="T117" s="114" t="s">
        <v>346</v>
      </c>
    </row>
    <row r="118" spans="2:20" x14ac:dyDescent="0.25">
      <c r="B118" s="120"/>
      <c r="C118" s="120"/>
      <c r="D118" s="121"/>
      <c r="E118" s="121"/>
      <c r="F118" s="120"/>
      <c r="G118" s="122"/>
      <c r="H118" s="162" t="s">
        <v>75</v>
      </c>
      <c r="I118" s="106"/>
      <c r="J118" s="123"/>
      <c r="K118" s="121"/>
      <c r="L118" s="121"/>
      <c r="M118" s="121"/>
      <c r="N118" s="121"/>
      <c r="O118" s="121"/>
      <c r="P118" s="121"/>
      <c r="Q118" s="120"/>
      <c r="R118" s="124"/>
      <c r="S118" s="121"/>
      <c r="T118" s="121"/>
    </row>
    <row r="119" spans="2:20" x14ac:dyDescent="0.25">
      <c r="B119" s="115"/>
      <c r="C119" s="115"/>
      <c r="D119" s="114"/>
      <c r="E119" s="114"/>
      <c r="F119" s="115"/>
      <c r="G119" s="118"/>
      <c r="H119" s="117" t="s">
        <v>75</v>
      </c>
      <c r="I119" s="104"/>
      <c r="J119" s="117"/>
      <c r="K119" s="114"/>
      <c r="L119" s="114"/>
      <c r="M119" s="114"/>
      <c r="N119" s="114"/>
      <c r="O119" s="114"/>
      <c r="P119" s="114"/>
      <c r="Q119" s="114"/>
      <c r="R119" s="119"/>
      <c r="S119" s="114"/>
      <c r="T119" s="114"/>
    </row>
    <row r="120" spans="2:20" x14ac:dyDescent="0.25">
      <c r="B120" s="120">
        <v>87.1</v>
      </c>
      <c r="C120" s="120" t="s">
        <v>21</v>
      </c>
      <c r="D120" s="121" t="s">
        <v>325</v>
      </c>
      <c r="E120" s="121">
        <v>3</v>
      </c>
      <c r="F120" s="120" t="s">
        <v>64</v>
      </c>
      <c r="G120" s="122" t="s">
        <v>327</v>
      </c>
      <c r="H120" s="123" t="s">
        <v>436</v>
      </c>
      <c r="I120" s="106">
        <v>8997</v>
      </c>
      <c r="J120" s="123" t="s">
        <v>437</v>
      </c>
      <c r="K120" s="121" t="s">
        <v>57</v>
      </c>
      <c r="L120" s="121" t="s">
        <v>39</v>
      </c>
      <c r="M120" s="121" t="s">
        <v>28</v>
      </c>
      <c r="N120" s="121" t="s">
        <v>29</v>
      </c>
      <c r="O120" s="121" t="s">
        <v>93</v>
      </c>
      <c r="P120" s="136" t="s">
        <v>1113</v>
      </c>
      <c r="Q120" s="120"/>
      <c r="R120" s="124">
        <v>45445</v>
      </c>
      <c r="S120" s="121" t="s">
        <v>33</v>
      </c>
      <c r="T120" s="121" t="s">
        <v>438</v>
      </c>
    </row>
    <row r="121" spans="2:20" x14ac:dyDescent="0.25">
      <c r="B121" s="115">
        <v>87.2</v>
      </c>
      <c r="C121" s="115" t="s">
        <v>21</v>
      </c>
      <c r="D121" s="114" t="s">
        <v>325</v>
      </c>
      <c r="E121" s="114">
        <v>3</v>
      </c>
      <c r="F121" s="115" t="s">
        <v>64</v>
      </c>
      <c r="G121" s="118" t="s">
        <v>327</v>
      </c>
      <c r="H121" s="117" t="s">
        <v>436</v>
      </c>
      <c r="I121" s="104">
        <v>6660</v>
      </c>
      <c r="J121" s="117" t="s">
        <v>437</v>
      </c>
      <c r="K121" s="114" t="s">
        <v>57</v>
      </c>
      <c r="L121" s="114" t="s">
        <v>39</v>
      </c>
      <c r="M121" s="114" t="s">
        <v>28</v>
      </c>
      <c r="N121" s="114" t="s">
        <v>29</v>
      </c>
      <c r="O121" s="114" t="s">
        <v>93</v>
      </c>
      <c r="P121" s="136" t="s">
        <v>1113</v>
      </c>
      <c r="Q121" s="114"/>
      <c r="R121" s="119">
        <v>45445</v>
      </c>
      <c r="S121" s="114" t="s">
        <v>33</v>
      </c>
      <c r="T121" s="114" t="s">
        <v>438</v>
      </c>
    </row>
    <row r="122" spans="2:20" x14ac:dyDescent="0.25">
      <c r="B122" s="120">
        <v>88</v>
      </c>
      <c r="C122" s="120" t="s">
        <v>21</v>
      </c>
      <c r="D122" s="121" t="s">
        <v>325</v>
      </c>
      <c r="E122" s="121">
        <v>3</v>
      </c>
      <c r="F122" s="120" t="s">
        <v>393</v>
      </c>
      <c r="G122" s="122" t="s">
        <v>327</v>
      </c>
      <c r="H122" s="123" t="s">
        <v>439</v>
      </c>
      <c r="I122" s="148">
        <f>32119.63</f>
        <v>32119.63</v>
      </c>
      <c r="J122" s="123" t="s">
        <v>440</v>
      </c>
      <c r="K122" s="121" t="s">
        <v>57</v>
      </c>
      <c r="L122" s="121" t="s">
        <v>330</v>
      </c>
      <c r="M122" s="121" t="s">
        <v>28</v>
      </c>
      <c r="N122" s="121" t="s">
        <v>29</v>
      </c>
      <c r="O122" s="121" t="s">
        <v>30</v>
      </c>
      <c r="P122" s="121" t="s">
        <v>441</v>
      </c>
      <c r="Q122" s="120" t="s">
        <v>442</v>
      </c>
      <c r="R122" s="124">
        <v>45377</v>
      </c>
      <c r="S122" s="121" t="s">
        <v>33</v>
      </c>
      <c r="T122" s="121" t="s">
        <v>443</v>
      </c>
    </row>
    <row r="123" spans="2:20" x14ac:dyDescent="0.25">
      <c r="B123" s="115"/>
      <c r="C123" s="115"/>
      <c r="D123" s="114"/>
      <c r="E123" s="114"/>
      <c r="F123" s="115"/>
      <c r="G123" s="118"/>
      <c r="H123" s="117" t="s">
        <v>75</v>
      </c>
      <c r="I123" s="104"/>
      <c r="J123" s="117"/>
      <c r="K123" s="114"/>
      <c r="L123" s="114"/>
      <c r="M123" s="114"/>
      <c r="N123" s="114"/>
      <c r="O123" s="114"/>
      <c r="P123" s="114"/>
      <c r="Q123" s="114"/>
      <c r="R123" s="119"/>
      <c r="S123" s="114"/>
      <c r="T123" s="114"/>
    </row>
    <row r="124" spans="2:20" x14ac:dyDescent="0.25">
      <c r="B124" s="120">
        <v>89</v>
      </c>
      <c r="C124" s="120" t="s">
        <v>21</v>
      </c>
      <c r="D124" s="121" t="s">
        <v>325</v>
      </c>
      <c r="E124" s="121">
        <v>3</v>
      </c>
      <c r="F124" s="120" t="s">
        <v>393</v>
      </c>
      <c r="G124" s="122" t="s">
        <v>327</v>
      </c>
      <c r="H124" s="123" t="s">
        <v>444</v>
      </c>
      <c r="I124" s="106">
        <f>31619.64</f>
        <v>31619.64</v>
      </c>
      <c r="J124" s="123" t="s">
        <v>440</v>
      </c>
      <c r="K124" s="121" t="s">
        <v>57</v>
      </c>
      <c r="L124" s="121" t="s">
        <v>330</v>
      </c>
      <c r="M124" s="121" t="s">
        <v>28</v>
      </c>
      <c r="N124" s="121" t="s">
        <v>29</v>
      </c>
      <c r="O124" s="121" t="s">
        <v>30</v>
      </c>
      <c r="P124" s="121" t="s">
        <v>445</v>
      </c>
      <c r="Q124" s="120" t="s">
        <v>446</v>
      </c>
      <c r="R124" s="124">
        <v>45377</v>
      </c>
      <c r="S124" s="121" t="s">
        <v>33</v>
      </c>
      <c r="T124" s="121" t="s">
        <v>443</v>
      </c>
    </row>
    <row r="125" spans="2:20" x14ac:dyDescent="0.25">
      <c r="B125" s="115"/>
      <c r="C125" s="115"/>
      <c r="D125" s="114"/>
      <c r="E125" s="114"/>
      <c r="F125" s="115"/>
      <c r="G125" s="118"/>
      <c r="H125" s="117" t="s">
        <v>75</v>
      </c>
      <c r="I125" s="104"/>
      <c r="J125" s="117"/>
      <c r="K125" s="114"/>
      <c r="L125" s="114"/>
      <c r="M125" s="114"/>
      <c r="N125" s="114"/>
      <c r="O125" s="114"/>
      <c r="P125" s="114"/>
      <c r="Q125" s="114"/>
      <c r="R125" s="119"/>
      <c r="S125" s="114"/>
      <c r="T125" s="114"/>
    </row>
    <row r="126" spans="2:20" x14ac:dyDescent="0.25">
      <c r="B126" s="120"/>
      <c r="C126" s="120"/>
      <c r="D126" s="121"/>
      <c r="E126" s="121"/>
      <c r="F126" s="120"/>
      <c r="G126" s="122"/>
      <c r="H126" s="123" t="s">
        <v>75</v>
      </c>
      <c r="I126" s="106"/>
      <c r="J126" s="123"/>
      <c r="K126" s="121"/>
      <c r="L126" s="121"/>
      <c r="M126" s="121"/>
      <c r="N126" s="121"/>
      <c r="O126" s="121"/>
      <c r="P126" s="121"/>
      <c r="Q126" s="120"/>
      <c r="R126" s="124"/>
      <c r="S126" s="121"/>
      <c r="T126" s="121"/>
    </row>
    <row r="127" spans="2:20" x14ac:dyDescent="0.25">
      <c r="B127" s="115"/>
      <c r="C127" s="115"/>
      <c r="D127" s="114"/>
      <c r="E127" s="114"/>
      <c r="F127" s="115"/>
      <c r="G127" s="118"/>
      <c r="H127" s="117" t="s">
        <v>75</v>
      </c>
      <c r="I127" s="104"/>
      <c r="J127" s="117"/>
      <c r="K127" s="114"/>
      <c r="L127" s="114"/>
      <c r="M127" s="114"/>
      <c r="N127" s="114"/>
      <c r="O127" s="114"/>
      <c r="P127" s="114"/>
      <c r="Q127" s="114"/>
      <c r="R127" s="119"/>
      <c r="S127" s="114"/>
      <c r="T127" s="114"/>
    </row>
    <row r="128" spans="2:20" x14ac:dyDescent="0.25">
      <c r="B128" s="120">
        <v>92</v>
      </c>
      <c r="C128" s="120" t="s">
        <v>21</v>
      </c>
      <c r="D128" s="121" t="s">
        <v>325</v>
      </c>
      <c r="E128" s="121">
        <v>3</v>
      </c>
      <c r="F128" s="120"/>
      <c r="G128" s="122" t="s">
        <v>327</v>
      </c>
      <c r="H128" s="123" t="s">
        <v>450</v>
      </c>
      <c r="I128" s="106">
        <f>1000000-900000</f>
        <v>100000</v>
      </c>
      <c r="J128" s="123" t="s">
        <v>451</v>
      </c>
      <c r="K128" s="121" t="s">
        <v>57</v>
      </c>
      <c r="L128" s="121" t="s">
        <v>330</v>
      </c>
      <c r="M128" s="121" t="s">
        <v>29</v>
      </c>
      <c r="N128" s="121" t="s">
        <v>29</v>
      </c>
      <c r="O128" s="121" t="s">
        <v>93</v>
      </c>
      <c r="P128" s="121" t="s">
        <v>452</v>
      </c>
      <c r="Q128" s="120"/>
      <c r="R128" s="124">
        <v>45444</v>
      </c>
      <c r="S128" s="121" t="s">
        <v>68</v>
      </c>
      <c r="T128" s="121" t="s">
        <v>453</v>
      </c>
    </row>
    <row r="129" spans="2:20" x14ac:dyDescent="0.25">
      <c r="B129" s="115">
        <v>93</v>
      </c>
      <c r="C129" s="115" t="s">
        <v>21</v>
      </c>
      <c r="D129" s="114" t="s">
        <v>325</v>
      </c>
      <c r="E129" s="114">
        <v>3</v>
      </c>
      <c r="F129" s="115" t="s">
        <v>334</v>
      </c>
      <c r="G129" s="118" t="s">
        <v>327</v>
      </c>
      <c r="H129" s="117" t="s">
        <v>454</v>
      </c>
      <c r="I129" s="146">
        <f>107799.6</f>
        <v>107799.6</v>
      </c>
      <c r="J129" s="117" t="s">
        <v>455</v>
      </c>
      <c r="K129" s="114" t="s">
        <v>57</v>
      </c>
      <c r="L129" s="114" t="s">
        <v>39</v>
      </c>
      <c r="M129" s="114" t="s">
        <v>28</v>
      </c>
      <c r="N129" s="114" t="s">
        <v>29</v>
      </c>
      <c r="O129" s="114" t="s">
        <v>57</v>
      </c>
      <c r="P129" s="114" t="s">
        <v>456</v>
      </c>
      <c r="Q129" s="114" t="s">
        <v>457</v>
      </c>
      <c r="R129" s="119" t="s">
        <v>57</v>
      </c>
      <c r="S129" s="114" t="s">
        <v>57</v>
      </c>
      <c r="T129" s="114" t="s">
        <v>380</v>
      </c>
    </row>
    <row r="130" spans="2:20" x14ac:dyDescent="0.25">
      <c r="B130" s="120">
        <v>94</v>
      </c>
      <c r="C130" s="120" t="s">
        <v>21</v>
      </c>
      <c r="D130" s="121" t="s">
        <v>325</v>
      </c>
      <c r="E130" s="121">
        <v>3</v>
      </c>
      <c r="F130" s="120" t="s">
        <v>458</v>
      </c>
      <c r="G130" s="122" t="s">
        <v>327</v>
      </c>
      <c r="H130" s="123" t="s">
        <v>459</v>
      </c>
      <c r="I130" s="106">
        <f xml:space="preserve"> (11985159.6/20*12)</f>
        <v>7191095.7599999998</v>
      </c>
      <c r="J130" s="123" t="s">
        <v>460</v>
      </c>
      <c r="K130" s="121" t="s">
        <v>57</v>
      </c>
      <c r="L130" s="121" t="s">
        <v>330</v>
      </c>
      <c r="M130" s="121" t="s">
        <v>28</v>
      </c>
      <c r="N130" s="121" t="s">
        <v>29</v>
      </c>
      <c r="O130" s="121" t="s">
        <v>48</v>
      </c>
      <c r="P130" s="121" t="s">
        <v>461</v>
      </c>
      <c r="Q130" s="120" t="s">
        <v>462</v>
      </c>
      <c r="R130" s="124">
        <v>45575</v>
      </c>
      <c r="S130" s="121" t="s">
        <v>42</v>
      </c>
      <c r="T130" s="121" t="s">
        <v>407</v>
      </c>
    </row>
    <row r="131" spans="2:20" x14ac:dyDescent="0.25">
      <c r="B131" s="115">
        <v>95</v>
      </c>
      <c r="C131" s="115" t="s">
        <v>21</v>
      </c>
      <c r="D131" s="114" t="s">
        <v>325</v>
      </c>
      <c r="E131" s="114">
        <v>3</v>
      </c>
      <c r="F131" s="115" t="s">
        <v>358</v>
      </c>
      <c r="G131" s="118" t="s">
        <v>327</v>
      </c>
      <c r="H131" s="117" t="s">
        <v>463</v>
      </c>
      <c r="I131" s="104">
        <f>1125440.5+238672.36+210012.11</f>
        <v>1574124.9699999997</v>
      </c>
      <c r="J131" s="117" t="s">
        <v>464</v>
      </c>
      <c r="K131" s="114" t="s">
        <v>57</v>
      </c>
      <c r="L131" s="114" t="s">
        <v>330</v>
      </c>
      <c r="M131" s="114" t="s">
        <v>29</v>
      </c>
      <c r="N131" s="114" t="s">
        <v>29</v>
      </c>
      <c r="O131" s="114" t="s">
        <v>93</v>
      </c>
      <c r="P131" s="114" t="s">
        <v>465</v>
      </c>
      <c r="Q131" s="114"/>
      <c r="R131" s="119">
        <v>45471</v>
      </c>
      <c r="S131" s="114" t="s">
        <v>33</v>
      </c>
      <c r="T131" s="114" t="s">
        <v>372</v>
      </c>
    </row>
    <row r="132" spans="2:20" x14ac:dyDescent="0.25">
      <c r="B132" s="120">
        <v>96</v>
      </c>
      <c r="C132" s="120" t="s">
        <v>21</v>
      </c>
      <c r="D132" s="121" t="s">
        <v>325</v>
      </c>
      <c r="E132" s="121">
        <v>3</v>
      </c>
      <c r="F132" s="120" t="s">
        <v>358</v>
      </c>
      <c r="G132" s="122" t="s">
        <v>327</v>
      </c>
      <c r="H132" s="123" t="s">
        <v>466</v>
      </c>
      <c r="I132" s="106">
        <f>170400+135000</f>
        <v>305400</v>
      </c>
      <c r="J132" s="123" t="s">
        <v>464</v>
      </c>
      <c r="K132" s="121" t="s">
        <v>57</v>
      </c>
      <c r="L132" s="121" t="s">
        <v>330</v>
      </c>
      <c r="M132" s="121" t="s">
        <v>29</v>
      </c>
      <c r="N132" s="121" t="s">
        <v>29</v>
      </c>
      <c r="O132" s="121" t="s">
        <v>93</v>
      </c>
      <c r="P132" s="121" t="s">
        <v>467</v>
      </c>
      <c r="Q132" s="120"/>
      <c r="R132" s="124">
        <v>45471</v>
      </c>
      <c r="S132" s="121" t="s">
        <v>33</v>
      </c>
      <c r="T132" s="121" t="s">
        <v>372</v>
      </c>
    </row>
    <row r="133" spans="2:20" x14ac:dyDescent="0.25">
      <c r="B133" s="115">
        <v>97</v>
      </c>
      <c r="C133" s="115" t="s">
        <v>21</v>
      </c>
      <c r="D133" s="114" t="s">
        <v>325</v>
      </c>
      <c r="E133" s="114">
        <v>3</v>
      </c>
      <c r="F133" s="115" t="s">
        <v>358</v>
      </c>
      <c r="G133" s="118" t="s">
        <v>327</v>
      </c>
      <c r="H133" s="117" t="s">
        <v>468</v>
      </c>
      <c r="I133" s="104">
        <f>100000+9238.77+186160.17-6145.52-16266.63</f>
        <v>272986.78999999998</v>
      </c>
      <c r="J133" s="117" t="s">
        <v>469</v>
      </c>
      <c r="K133" s="114" t="s">
        <v>57</v>
      </c>
      <c r="L133" s="114" t="s">
        <v>330</v>
      </c>
      <c r="M133" s="114" t="s">
        <v>29</v>
      </c>
      <c r="N133" s="114" t="s">
        <v>29</v>
      </c>
      <c r="O133" s="114" t="s">
        <v>93</v>
      </c>
      <c r="P133" s="136" t="s">
        <v>1114</v>
      </c>
      <c r="Q133" s="114"/>
      <c r="R133" s="119">
        <v>45483</v>
      </c>
      <c r="S133" s="114" t="s">
        <v>68</v>
      </c>
      <c r="T133" s="114" t="s">
        <v>372</v>
      </c>
    </row>
    <row r="134" spans="2:20" x14ac:dyDescent="0.25">
      <c r="B134" s="120"/>
      <c r="C134" s="120"/>
      <c r="D134" s="121"/>
      <c r="E134" s="120"/>
      <c r="F134" s="120"/>
      <c r="G134" s="122"/>
      <c r="H134" s="123" t="s">
        <v>75</v>
      </c>
      <c r="I134" s="106"/>
      <c r="J134" s="123"/>
      <c r="K134" s="121"/>
      <c r="L134" s="121"/>
      <c r="M134" s="121"/>
      <c r="N134" s="121"/>
      <c r="O134" s="121"/>
      <c r="P134" s="121"/>
      <c r="Q134" s="120"/>
      <c r="R134" s="125"/>
      <c r="S134" s="121"/>
      <c r="T134" s="121"/>
    </row>
    <row r="135" spans="2:20" x14ac:dyDescent="0.25">
      <c r="B135" s="115"/>
      <c r="C135" s="115"/>
      <c r="D135" s="114"/>
      <c r="E135" s="114"/>
      <c r="F135" s="115"/>
      <c r="G135" s="118"/>
      <c r="H135" s="117" t="s">
        <v>75</v>
      </c>
      <c r="I135" s="104"/>
      <c r="J135" s="117"/>
      <c r="K135" s="114"/>
      <c r="L135" s="114"/>
      <c r="M135" s="114"/>
      <c r="N135" s="114"/>
      <c r="O135" s="114"/>
      <c r="P135" s="114"/>
      <c r="Q135" s="114"/>
      <c r="R135" s="119"/>
      <c r="S135" s="114"/>
      <c r="T135" s="114"/>
    </row>
    <row r="136" spans="2:20" x14ac:dyDescent="0.25">
      <c r="B136" s="120"/>
      <c r="C136" s="120"/>
      <c r="D136" s="121"/>
      <c r="E136" s="121"/>
      <c r="F136" s="120"/>
      <c r="G136" s="122"/>
      <c r="H136" s="123" t="s">
        <v>470</v>
      </c>
      <c r="I136" s="106"/>
      <c r="J136" s="123"/>
      <c r="K136" s="121"/>
      <c r="L136" s="121"/>
      <c r="M136" s="121"/>
      <c r="N136" s="121"/>
      <c r="O136" s="121"/>
      <c r="P136" s="121"/>
      <c r="Q136" s="120"/>
      <c r="R136" s="124"/>
      <c r="S136" s="121"/>
      <c r="T136" s="121"/>
    </row>
    <row r="137" spans="2:20" x14ac:dyDescent="0.25">
      <c r="B137" s="115"/>
      <c r="C137" s="115"/>
      <c r="D137" s="114"/>
      <c r="E137" s="114"/>
      <c r="F137" s="115"/>
      <c r="G137" s="118"/>
      <c r="H137" s="117" t="s">
        <v>75</v>
      </c>
      <c r="I137" s="104"/>
      <c r="J137" s="117"/>
      <c r="K137" s="114"/>
      <c r="L137" s="114"/>
      <c r="M137" s="114"/>
      <c r="N137" s="114"/>
      <c r="O137" s="114"/>
      <c r="P137" s="114"/>
      <c r="Q137" s="114"/>
      <c r="R137" s="119"/>
      <c r="S137" s="114"/>
      <c r="T137" s="114"/>
    </row>
    <row r="138" spans="2:20" x14ac:dyDescent="0.25">
      <c r="B138" s="120">
        <v>102.1</v>
      </c>
      <c r="C138" s="120" t="s">
        <v>21</v>
      </c>
      <c r="D138" s="121" t="s">
        <v>471</v>
      </c>
      <c r="E138" s="121">
        <v>3</v>
      </c>
      <c r="F138" s="120" t="s">
        <v>352</v>
      </c>
      <c r="G138" s="122" t="s">
        <v>327</v>
      </c>
      <c r="H138" s="123" t="s">
        <v>474</v>
      </c>
      <c r="I138" s="36">
        <f>257700+491300+88854.32+60000-60000</f>
        <v>837854.32000000007</v>
      </c>
      <c r="J138" s="123" t="s">
        <v>475</v>
      </c>
      <c r="K138" s="121" t="s">
        <v>57</v>
      </c>
      <c r="L138" s="121" t="s">
        <v>330</v>
      </c>
      <c r="M138" s="121" t="s">
        <v>28</v>
      </c>
      <c r="N138" s="121" t="s">
        <v>29</v>
      </c>
      <c r="O138" s="121" t="s">
        <v>48</v>
      </c>
      <c r="P138" s="121" t="s">
        <v>476</v>
      </c>
      <c r="Q138" s="120" t="s">
        <v>477</v>
      </c>
      <c r="R138" s="124" t="s">
        <v>57</v>
      </c>
      <c r="S138" s="121" t="s">
        <v>42</v>
      </c>
      <c r="T138" s="121" t="s">
        <v>473</v>
      </c>
    </row>
    <row r="139" spans="2:20" x14ac:dyDescent="0.25">
      <c r="B139" s="160">
        <v>102.2</v>
      </c>
      <c r="C139" s="38" t="s">
        <v>21</v>
      </c>
      <c r="D139" s="39" t="s">
        <v>471</v>
      </c>
      <c r="E139" s="38">
        <v>3</v>
      </c>
      <c r="F139" s="38" t="s">
        <v>352</v>
      </c>
      <c r="G139" s="40" t="s">
        <v>327</v>
      </c>
      <c r="H139" s="41" t="s">
        <v>1105</v>
      </c>
      <c r="I139" s="42">
        <v>60000</v>
      </c>
      <c r="J139" s="41" t="s">
        <v>475</v>
      </c>
      <c r="K139" s="39" t="s">
        <v>57</v>
      </c>
      <c r="L139" s="39" t="s">
        <v>330</v>
      </c>
      <c r="M139" s="39" t="s">
        <v>28</v>
      </c>
      <c r="N139" s="39" t="s">
        <v>29</v>
      </c>
      <c r="O139" s="39" t="s">
        <v>48</v>
      </c>
      <c r="P139" s="39" t="s">
        <v>476</v>
      </c>
      <c r="Q139" s="39" t="s">
        <v>477</v>
      </c>
      <c r="R139" s="161" t="s">
        <v>57</v>
      </c>
      <c r="S139" s="39" t="s">
        <v>42</v>
      </c>
      <c r="T139" s="39" t="s">
        <v>473</v>
      </c>
    </row>
    <row r="140" spans="2:20" x14ac:dyDescent="0.25">
      <c r="B140" s="120">
        <v>103.1</v>
      </c>
      <c r="C140" s="120" t="s">
        <v>21</v>
      </c>
      <c r="D140" s="121" t="s">
        <v>471</v>
      </c>
      <c r="E140" s="121">
        <v>3</v>
      </c>
      <c r="F140" s="120" t="s">
        <v>326</v>
      </c>
      <c r="G140" s="122" t="s">
        <v>327</v>
      </c>
      <c r="H140" s="123" t="s">
        <v>478</v>
      </c>
      <c r="I140" s="106">
        <f>86401.62+342038.38</f>
        <v>428440</v>
      </c>
      <c r="J140" s="123" t="s">
        <v>479</v>
      </c>
      <c r="K140" s="121" t="s">
        <v>57</v>
      </c>
      <c r="L140" s="121" t="s">
        <v>330</v>
      </c>
      <c r="M140" s="121" t="s">
        <v>28</v>
      </c>
      <c r="N140" s="121" t="s">
        <v>29</v>
      </c>
      <c r="O140" s="121" t="s">
        <v>48</v>
      </c>
      <c r="P140" s="121" t="s">
        <v>480</v>
      </c>
      <c r="Q140" s="120" t="s">
        <v>481</v>
      </c>
      <c r="R140" s="124">
        <v>45325</v>
      </c>
      <c r="S140" s="121" t="s">
        <v>42</v>
      </c>
      <c r="T140" s="121" t="s">
        <v>346</v>
      </c>
    </row>
    <row r="141" spans="2:20" x14ac:dyDescent="0.25">
      <c r="B141" s="115">
        <v>103.2</v>
      </c>
      <c r="C141" s="115" t="s">
        <v>21</v>
      </c>
      <c r="D141" s="114" t="s">
        <v>471</v>
      </c>
      <c r="E141" s="114">
        <v>3</v>
      </c>
      <c r="F141" s="115" t="s">
        <v>326</v>
      </c>
      <c r="G141" s="118" t="s">
        <v>327</v>
      </c>
      <c r="H141" s="117" t="s">
        <v>482</v>
      </c>
      <c r="I141" s="104">
        <f>456554.61-342038.28</f>
        <v>114516.32999999996</v>
      </c>
      <c r="J141" s="117" t="s">
        <v>479</v>
      </c>
      <c r="K141" s="114" t="s">
        <v>57</v>
      </c>
      <c r="L141" s="114" t="s">
        <v>330</v>
      </c>
      <c r="M141" s="114" t="s">
        <v>29</v>
      </c>
      <c r="N141" s="114" t="s">
        <v>29</v>
      </c>
      <c r="O141" s="114" t="s">
        <v>93</v>
      </c>
      <c r="P141" s="114" t="s">
        <v>112</v>
      </c>
      <c r="Q141" s="114"/>
      <c r="R141" s="119">
        <v>45325</v>
      </c>
      <c r="S141" s="114" t="s">
        <v>42</v>
      </c>
      <c r="T141" s="114" t="s">
        <v>346</v>
      </c>
    </row>
    <row r="142" spans="2:20" x14ac:dyDescent="0.25">
      <c r="B142" s="120">
        <v>104.1</v>
      </c>
      <c r="C142" s="120" t="s">
        <v>21</v>
      </c>
      <c r="D142" s="121" t="s">
        <v>471</v>
      </c>
      <c r="E142" s="121">
        <v>3</v>
      </c>
      <c r="F142" s="120" t="s">
        <v>387</v>
      </c>
      <c r="G142" s="122" t="s">
        <v>327</v>
      </c>
      <c r="H142" s="123" t="s">
        <v>483</v>
      </c>
      <c r="I142" s="146">
        <f>240564.1</f>
        <v>240564.1</v>
      </c>
      <c r="J142" s="123" t="s">
        <v>484</v>
      </c>
      <c r="K142" s="121" t="s">
        <v>57</v>
      </c>
      <c r="L142" s="121" t="s">
        <v>330</v>
      </c>
      <c r="M142" s="121" t="s">
        <v>28</v>
      </c>
      <c r="N142" s="121" t="s">
        <v>29</v>
      </c>
      <c r="O142" s="121" t="s">
        <v>30</v>
      </c>
      <c r="P142" s="121" t="s">
        <v>485</v>
      </c>
      <c r="Q142" s="120" t="s">
        <v>486</v>
      </c>
      <c r="R142" s="124">
        <v>45499</v>
      </c>
      <c r="S142" s="121" t="s">
        <v>42</v>
      </c>
      <c r="T142" s="121" t="s">
        <v>346</v>
      </c>
    </row>
    <row r="143" spans="2:20" x14ac:dyDescent="0.25">
      <c r="B143" s="115"/>
      <c r="C143" s="115"/>
      <c r="D143" s="114"/>
      <c r="E143" s="114"/>
      <c r="F143" s="115"/>
      <c r="G143" s="118"/>
      <c r="H143" s="117" t="s">
        <v>75</v>
      </c>
      <c r="I143" s="104"/>
      <c r="J143" s="117"/>
      <c r="K143" s="114"/>
      <c r="L143" s="114"/>
      <c r="M143" s="114"/>
      <c r="N143" s="114"/>
      <c r="O143" s="114"/>
      <c r="P143" s="114"/>
      <c r="Q143" s="114"/>
      <c r="R143" s="119"/>
      <c r="S143" s="114"/>
      <c r="T143" s="114"/>
    </row>
    <row r="144" spans="2:20" x14ac:dyDescent="0.25">
      <c r="B144" s="120"/>
      <c r="C144" s="120"/>
      <c r="D144" s="121"/>
      <c r="E144" s="121"/>
      <c r="F144" s="120"/>
      <c r="G144" s="122"/>
      <c r="H144" s="162" t="s">
        <v>75</v>
      </c>
      <c r="I144" s="106"/>
      <c r="J144" s="123"/>
      <c r="K144" s="121"/>
      <c r="L144" s="121"/>
      <c r="M144" s="121"/>
      <c r="N144" s="121"/>
      <c r="O144" s="121"/>
      <c r="P144" s="121"/>
      <c r="Q144" s="120"/>
      <c r="R144" s="124"/>
      <c r="S144" s="121"/>
      <c r="T144" s="121"/>
    </row>
    <row r="145" spans="2:20" x14ac:dyDescent="0.25">
      <c r="B145" s="115">
        <v>106</v>
      </c>
      <c r="C145" s="115" t="s">
        <v>21</v>
      </c>
      <c r="D145" s="114" t="s">
        <v>471</v>
      </c>
      <c r="E145" s="114">
        <v>3</v>
      </c>
      <c r="F145" s="115" t="s">
        <v>352</v>
      </c>
      <c r="G145" s="118" t="s">
        <v>327</v>
      </c>
      <c r="H145" s="117" t="s">
        <v>488</v>
      </c>
      <c r="I145" s="104">
        <v>24280.799999999999</v>
      </c>
      <c r="J145" s="117" t="s">
        <v>487</v>
      </c>
      <c r="K145" s="114" t="s">
        <v>57</v>
      </c>
      <c r="L145" s="114" t="s">
        <v>330</v>
      </c>
      <c r="M145" s="114" t="s">
        <v>28</v>
      </c>
      <c r="N145" s="114" t="s">
        <v>29</v>
      </c>
      <c r="O145" s="114" t="s">
        <v>48</v>
      </c>
      <c r="P145" s="114" t="s">
        <v>489</v>
      </c>
      <c r="Q145" s="114" t="s">
        <v>490</v>
      </c>
      <c r="R145" s="119" t="s">
        <v>57</v>
      </c>
      <c r="S145" s="114" t="s">
        <v>42</v>
      </c>
      <c r="T145" s="114" t="s">
        <v>346</v>
      </c>
    </row>
    <row r="146" spans="2:20" x14ac:dyDescent="0.25">
      <c r="B146" s="120"/>
      <c r="C146" s="120"/>
      <c r="D146" s="121"/>
      <c r="E146" s="121"/>
      <c r="F146" s="120"/>
      <c r="G146" s="122"/>
      <c r="H146" s="123" t="s">
        <v>75</v>
      </c>
      <c r="I146" s="106"/>
      <c r="J146" s="123"/>
      <c r="K146" s="121"/>
      <c r="L146" s="121"/>
      <c r="M146" s="121"/>
      <c r="N146" s="121"/>
      <c r="O146" s="121"/>
      <c r="P146" s="121"/>
      <c r="Q146" s="120"/>
      <c r="R146" s="124"/>
      <c r="S146" s="121"/>
      <c r="T146" s="121"/>
    </row>
    <row r="147" spans="2:20" x14ac:dyDescent="0.25">
      <c r="B147" s="115">
        <v>108</v>
      </c>
      <c r="C147" s="115" t="s">
        <v>21</v>
      </c>
      <c r="D147" s="114" t="s">
        <v>471</v>
      </c>
      <c r="E147" s="114">
        <v>3</v>
      </c>
      <c r="F147" s="115" t="s">
        <v>492</v>
      </c>
      <c r="G147" s="118" t="s">
        <v>327</v>
      </c>
      <c r="H147" s="117" t="s">
        <v>493</v>
      </c>
      <c r="I147" s="104">
        <f>14732.81+9493.29-47.1</f>
        <v>24179</v>
      </c>
      <c r="J147" s="117" t="s">
        <v>494</v>
      </c>
      <c r="K147" s="114" t="s">
        <v>57</v>
      </c>
      <c r="L147" s="114" t="s">
        <v>330</v>
      </c>
      <c r="M147" s="114" t="s">
        <v>29</v>
      </c>
      <c r="N147" s="114" t="s">
        <v>29</v>
      </c>
      <c r="O147" s="114" t="s">
        <v>155</v>
      </c>
      <c r="P147" s="114" t="s">
        <v>495</v>
      </c>
      <c r="Q147" s="114" t="s">
        <v>496</v>
      </c>
      <c r="R147" s="119">
        <v>45643</v>
      </c>
      <c r="S147" s="114" t="s">
        <v>33</v>
      </c>
      <c r="T147" s="114" t="s">
        <v>497</v>
      </c>
    </row>
    <row r="148" spans="2:20" x14ac:dyDescent="0.25">
      <c r="B148" s="120"/>
      <c r="C148" s="120"/>
      <c r="D148" s="121"/>
      <c r="E148" s="121"/>
      <c r="F148" s="120"/>
      <c r="G148" s="122"/>
      <c r="H148" s="123" t="s">
        <v>75</v>
      </c>
      <c r="I148" s="106"/>
      <c r="J148" s="123"/>
      <c r="K148" s="121"/>
      <c r="L148" s="121"/>
      <c r="M148" s="121"/>
      <c r="N148" s="121"/>
      <c r="O148" s="121"/>
      <c r="P148" s="121"/>
      <c r="Q148" s="120"/>
      <c r="R148" s="124"/>
      <c r="S148" s="121"/>
      <c r="T148" s="121"/>
    </row>
    <row r="149" spans="2:20" x14ac:dyDescent="0.25">
      <c r="B149" s="115"/>
      <c r="C149" s="115"/>
      <c r="D149" s="114"/>
      <c r="E149" s="114"/>
      <c r="F149" s="115"/>
      <c r="G149" s="118"/>
      <c r="H149" s="117" t="s">
        <v>75</v>
      </c>
      <c r="I149" s="104"/>
      <c r="J149" s="117"/>
      <c r="K149" s="114"/>
      <c r="L149" s="114"/>
      <c r="M149" s="114"/>
      <c r="N149" s="114"/>
      <c r="O149" s="114"/>
      <c r="P149" s="114"/>
      <c r="Q149" s="114"/>
      <c r="R149" s="119"/>
      <c r="S149" s="114"/>
      <c r="T149" s="114"/>
    </row>
    <row r="150" spans="2:20" x14ac:dyDescent="0.25">
      <c r="B150" s="120"/>
      <c r="C150" s="120"/>
      <c r="D150" s="121"/>
      <c r="E150" s="121"/>
      <c r="F150" s="120"/>
      <c r="G150" s="122"/>
      <c r="H150" s="123" t="s">
        <v>75</v>
      </c>
      <c r="I150" s="106"/>
      <c r="J150" s="123"/>
      <c r="K150" s="121"/>
      <c r="L150" s="121"/>
      <c r="M150" s="121"/>
      <c r="N150" s="121"/>
      <c r="O150" s="121"/>
      <c r="P150" s="121"/>
      <c r="Q150" s="120"/>
      <c r="R150" s="124"/>
      <c r="S150" s="121"/>
      <c r="T150" s="121"/>
    </row>
    <row r="151" spans="2:20" x14ac:dyDescent="0.25">
      <c r="B151" s="115"/>
      <c r="C151" s="115"/>
      <c r="D151" s="114"/>
      <c r="E151" s="114"/>
      <c r="F151" s="115"/>
      <c r="G151" s="118"/>
      <c r="H151" s="162" t="s">
        <v>75</v>
      </c>
      <c r="I151" s="104"/>
      <c r="J151" s="117"/>
      <c r="K151" s="114"/>
      <c r="L151" s="114"/>
      <c r="M151" s="114"/>
      <c r="N151" s="114"/>
      <c r="O151" s="114"/>
      <c r="P151" s="114"/>
      <c r="Q151" s="114"/>
      <c r="R151" s="119"/>
      <c r="S151" s="114"/>
      <c r="T151" s="114"/>
    </row>
    <row r="152" spans="2:20" x14ac:dyDescent="0.25">
      <c r="B152" s="120"/>
      <c r="C152" s="120"/>
      <c r="D152" s="121"/>
      <c r="E152" s="121"/>
      <c r="F152" s="120"/>
      <c r="G152" s="122"/>
      <c r="H152" s="123" t="s">
        <v>75</v>
      </c>
      <c r="I152" s="106"/>
      <c r="J152" s="123"/>
      <c r="K152" s="121"/>
      <c r="L152" s="121"/>
      <c r="M152" s="121"/>
      <c r="N152" s="121"/>
      <c r="O152" s="121"/>
      <c r="P152" s="121"/>
      <c r="Q152" s="120"/>
      <c r="R152" s="124"/>
      <c r="S152" s="121"/>
      <c r="T152" s="121"/>
    </row>
    <row r="153" spans="2:20" x14ac:dyDescent="0.25">
      <c r="B153" s="115"/>
      <c r="C153" s="115"/>
      <c r="D153" s="114"/>
      <c r="E153" s="114"/>
      <c r="F153" s="115"/>
      <c r="G153" s="118"/>
      <c r="H153" s="162" t="s">
        <v>75</v>
      </c>
      <c r="I153" s="104"/>
      <c r="J153" s="117"/>
      <c r="K153" s="114"/>
      <c r="L153" s="114"/>
      <c r="M153" s="114"/>
      <c r="N153" s="114"/>
      <c r="O153" s="114"/>
      <c r="P153" s="114"/>
      <c r="Q153" s="114"/>
      <c r="R153" s="119"/>
      <c r="S153" s="114"/>
      <c r="T153" s="114"/>
    </row>
    <row r="154" spans="2:20" x14ac:dyDescent="0.25">
      <c r="B154" s="107">
        <v>114</v>
      </c>
      <c r="C154" s="107" t="s">
        <v>21</v>
      </c>
      <c r="D154" s="108" t="s">
        <v>499</v>
      </c>
      <c r="E154" s="108">
        <v>3</v>
      </c>
      <c r="F154" s="107" t="s">
        <v>224</v>
      </c>
      <c r="G154" s="109" t="s">
        <v>500</v>
      </c>
      <c r="H154" s="110" t="s">
        <v>818</v>
      </c>
      <c r="I154" s="133">
        <v>267355.14</v>
      </c>
      <c r="J154" s="110" t="s">
        <v>501</v>
      </c>
      <c r="K154" s="108" t="s">
        <v>57</v>
      </c>
      <c r="L154" s="108" t="s">
        <v>502</v>
      </c>
      <c r="M154" s="108" t="s">
        <v>28</v>
      </c>
      <c r="N154" s="108" t="s">
        <v>28</v>
      </c>
      <c r="O154" s="108" t="s">
        <v>155</v>
      </c>
      <c r="P154" s="108" t="s">
        <v>503</v>
      </c>
      <c r="Q154" s="107"/>
      <c r="R154" s="112">
        <v>45505</v>
      </c>
      <c r="S154" s="108" t="s">
        <v>68</v>
      </c>
      <c r="T154" s="107" t="s">
        <v>504</v>
      </c>
    </row>
    <row r="155" spans="2:20" x14ac:dyDescent="0.25">
      <c r="B155" s="127"/>
      <c r="C155" s="127"/>
      <c r="D155" s="128"/>
      <c r="E155" s="128"/>
      <c r="F155" s="127"/>
      <c r="G155" s="129"/>
      <c r="H155" s="130" t="s">
        <v>75</v>
      </c>
      <c r="I155" s="134"/>
      <c r="J155" s="130"/>
      <c r="K155" s="128"/>
      <c r="L155" s="128"/>
      <c r="M155" s="128"/>
      <c r="N155" s="128"/>
      <c r="O155" s="128"/>
      <c r="P155" s="128"/>
      <c r="Q155" s="127"/>
      <c r="R155" s="132"/>
      <c r="S155" s="128"/>
      <c r="T155" s="128"/>
    </row>
    <row r="156" spans="2:20" x14ac:dyDescent="0.25">
      <c r="B156" s="107"/>
      <c r="C156" s="107"/>
      <c r="D156" s="108"/>
      <c r="E156" s="108"/>
      <c r="F156" s="107"/>
      <c r="G156" s="109"/>
      <c r="H156" s="110" t="s">
        <v>75</v>
      </c>
      <c r="I156" s="133"/>
      <c r="J156" s="110"/>
      <c r="K156" s="108"/>
      <c r="L156" s="108"/>
      <c r="M156" s="108"/>
      <c r="N156" s="108"/>
      <c r="O156" s="108"/>
      <c r="P156" s="108"/>
      <c r="Q156" s="107"/>
      <c r="R156" s="112"/>
      <c r="S156" s="108"/>
      <c r="T156" s="107"/>
    </row>
    <row r="157" spans="2:20" x14ac:dyDescent="0.25">
      <c r="B157" s="127"/>
      <c r="C157" s="127"/>
      <c r="D157" s="128"/>
      <c r="E157" s="128"/>
      <c r="F157" s="127"/>
      <c r="G157" s="129"/>
      <c r="H157" s="130" t="s">
        <v>75</v>
      </c>
      <c r="I157" s="134"/>
      <c r="J157" s="130"/>
      <c r="K157" s="128"/>
      <c r="L157" s="128"/>
      <c r="M157" s="128"/>
      <c r="N157" s="128"/>
      <c r="O157" s="128"/>
      <c r="P157" s="128"/>
      <c r="Q157" s="127"/>
      <c r="R157" s="132"/>
      <c r="S157" s="128"/>
      <c r="T157" s="128"/>
    </row>
    <row r="158" spans="2:20" x14ac:dyDescent="0.25">
      <c r="B158" s="107">
        <v>118</v>
      </c>
      <c r="C158" s="107" t="s">
        <v>21</v>
      </c>
      <c r="D158" s="108" t="s">
        <v>499</v>
      </c>
      <c r="E158" s="108">
        <v>3</v>
      </c>
      <c r="F158" s="107" t="s">
        <v>505</v>
      </c>
      <c r="G158" s="109" t="s">
        <v>500</v>
      </c>
      <c r="H158" s="110" t="s">
        <v>506</v>
      </c>
      <c r="I158" s="133">
        <v>5100</v>
      </c>
      <c r="J158" s="110" t="s">
        <v>507</v>
      </c>
      <c r="K158" s="108" t="s">
        <v>57</v>
      </c>
      <c r="L158" s="108" t="s">
        <v>508</v>
      </c>
      <c r="M158" s="108" t="s">
        <v>28</v>
      </c>
      <c r="N158" s="108" t="s">
        <v>28</v>
      </c>
      <c r="O158" s="108" t="s">
        <v>155</v>
      </c>
      <c r="P158" s="108" t="s">
        <v>509</v>
      </c>
      <c r="Q158" s="107" t="s">
        <v>1006</v>
      </c>
      <c r="R158" s="112">
        <v>45505</v>
      </c>
      <c r="S158" s="108" t="s">
        <v>33</v>
      </c>
      <c r="T158" s="107" t="s">
        <v>510</v>
      </c>
    </row>
    <row r="159" spans="2:20" x14ac:dyDescent="0.25">
      <c r="B159" s="127">
        <v>119</v>
      </c>
      <c r="C159" s="127" t="s">
        <v>21</v>
      </c>
      <c r="D159" s="128" t="s">
        <v>499</v>
      </c>
      <c r="E159" s="128">
        <v>3</v>
      </c>
      <c r="F159" s="127" t="s">
        <v>511</v>
      </c>
      <c r="G159" s="129" t="s">
        <v>500</v>
      </c>
      <c r="H159" s="130" t="s">
        <v>512</v>
      </c>
      <c r="I159" s="134">
        <v>1444140</v>
      </c>
      <c r="J159" s="130" t="s">
        <v>513</v>
      </c>
      <c r="K159" s="128" t="s">
        <v>57</v>
      </c>
      <c r="L159" s="128" t="s">
        <v>502</v>
      </c>
      <c r="M159" s="128" t="s">
        <v>28</v>
      </c>
      <c r="N159" s="128" t="s">
        <v>28</v>
      </c>
      <c r="O159" s="128" t="s">
        <v>48</v>
      </c>
      <c r="P159" s="128" t="s">
        <v>514</v>
      </c>
      <c r="Q159" s="127" t="s">
        <v>515</v>
      </c>
      <c r="R159" s="132" t="s">
        <v>57</v>
      </c>
      <c r="S159" s="128" t="s">
        <v>42</v>
      </c>
      <c r="T159" s="128" t="s">
        <v>516</v>
      </c>
    </row>
    <row r="160" spans="2:20" x14ac:dyDescent="0.25">
      <c r="B160" s="7">
        <v>120</v>
      </c>
      <c r="C160" s="7" t="s">
        <v>21</v>
      </c>
      <c r="D160" s="8" t="s">
        <v>499</v>
      </c>
      <c r="E160" s="8">
        <v>3</v>
      </c>
      <c r="F160" s="7" t="s">
        <v>517</v>
      </c>
      <c r="G160" s="10" t="s">
        <v>500</v>
      </c>
      <c r="H160" s="13" t="s">
        <v>518</v>
      </c>
      <c r="I160" s="45">
        <v>39476</v>
      </c>
      <c r="J160" s="13" t="s">
        <v>519</v>
      </c>
      <c r="K160" s="8" t="s">
        <v>57</v>
      </c>
      <c r="L160" s="8" t="s">
        <v>508</v>
      </c>
      <c r="M160" s="8" t="s">
        <v>28</v>
      </c>
      <c r="N160" s="8" t="s">
        <v>28</v>
      </c>
      <c r="O160" s="8" t="s">
        <v>93</v>
      </c>
      <c r="P160" s="8" t="s">
        <v>520</v>
      </c>
      <c r="Q160" s="7" t="s">
        <v>521</v>
      </c>
      <c r="R160" s="12">
        <v>45619</v>
      </c>
      <c r="S160" s="8" t="s">
        <v>33</v>
      </c>
      <c r="T160" s="7" t="s">
        <v>289</v>
      </c>
    </row>
    <row r="161" spans="2:20" x14ac:dyDescent="0.25">
      <c r="B161" s="3">
        <v>121</v>
      </c>
      <c r="C161" s="3" t="s">
        <v>21</v>
      </c>
      <c r="D161" s="4" t="s">
        <v>499</v>
      </c>
      <c r="E161" s="4">
        <v>3</v>
      </c>
      <c r="F161" s="3" t="s">
        <v>522</v>
      </c>
      <c r="G161" s="6" t="s">
        <v>500</v>
      </c>
      <c r="H161" s="14" t="s">
        <v>523</v>
      </c>
      <c r="I161" s="46">
        <f>147426-106800</f>
        <v>40626</v>
      </c>
      <c r="J161" s="14" t="s">
        <v>524</v>
      </c>
      <c r="K161" s="4" t="s">
        <v>57</v>
      </c>
      <c r="L161" s="4" t="s">
        <v>502</v>
      </c>
      <c r="M161" s="4" t="s">
        <v>28</v>
      </c>
      <c r="N161" s="4" t="s">
        <v>28</v>
      </c>
      <c r="O161" s="4" t="s">
        <v>48</v>
      </c>
      <c r="P161" s="4" t="s">
        <v>525</v>
      </c>
      <c r="Q161" s="3" t="s">
        <v>526</v>
      </c>
      <c r="R161" s="11"/>
      <c r="S161" s="4" t="s">
        <v>68</v>
      </c>
      <c r="T161" s="4" t="s">
        <v>357</v>
      </c>
    </row>
    <row r="162" spans="2:20" x14ac:dyDescent="0.25">
      <c r="B162" s="107">
        <v>122</v>
      </c>
      <c r="C162" s="107" t="s">
        <v>21</v>
      </c>
      <c r="D162" s="108" t="s">
        <v>527</v>
      </c>
      <c r="E162" s="108">
        <v>3</v>
      </c>
      <c r="F162" s="107" t="s">
        <v>249</v>
      </c>
      <c r="G162" s="109" t="s">
        <v>528</v>
      </c>
      <c r="H162" s="110" t="s">
        <v>529</v>
      </c>
      <c r="I162" s="133">
        <v>311975</v>
      </c>
      <c r="J162" s="110" t="s">
        <v>530</v>
      </c>
      <c r="K162" s="108" t="s">
        <v>57</v>
      </c>
      <c r="L162" s="108" t="s">
        <v>307</v>
      </c>
      <c r="M162" s="108" t="s">
        <v>28</v>
      </c>
      <c r="N162" s="108" t="s">
        <v>28</v>
      </c>
      <c r="O162" s="108" t="s">
        <v>57</v>
      </c>
      <c r="P162" s="108" t="s">
        <v>57</v>
      </c>
      <c r="Q162" s="107" t="s">
        <v>57</v>
      </c>
      <c r="R162" s="112" t="s">
        <v>57</v>
      </c>
      <c r="S162" s="108" t="s">
        <v>57</v>
      </c>
      <c r="T162" s="107" t="s">
        <v>252</v>
      </c>
    </row>
    <row r="163" spans="2:20" x14ac:dyDescent="0.25">
      <c r="B163" s="127">
        <v>123</v>
      </c>
      <c r="C163" s="127" t="s">
        <v>21</v>
      </c>
      <c r="D163" s="128" t="s">
        <v>527</v>
      </c>
      <c r="E163" s="128">
        <v>3</v>
      </c>
      <c r="F163" s="127" t="s">
        <v>249</v>
      </c>
      <c r="G163" s="129" t="s">
        <v>528</v>
      </c>
      <c r="H163" s="130" t="s">
        <v>531</v>
      </c>
      <c r="I163" s="134">
        <v>124790</v>
      </c>
      <c r="J163" s="130" t="s">
        <v>532</v>
      </c>
      <c r="K163" s="128" t="s">
        <v>57</v>
      </c>
      <c r="L163" s="128" t="s">
        <v>307</v>
      </c>
      <c r="M163" s="128" t="s">
        <v>28</v>
      </c>
      <c r="N163" s="128" t="s">
        <v>28</v>
      </c>
      <c r="O163" s="128" t="s">
        <v>57</v>
      </c>
      <c r="P163" s="128" t="s">
        <v>57</v>
      </c>
      <c r="Q163" s="127" t="s">
        <v>57</v>
      </c>
      <c r="R163" s="132" t="s">
        <v>57</v>
      </c>
      <c r="S163" s="128" t="s">
        <v>33</v>
      </c>
      <c r="T163" s="128" t="s">
        <v>252</v>
      </c>
    </row>
    <row r="164" spans="2:20" x14ac:dyDescent="0.25">
      <c r="B164" s="107">
        <v>124</v>
      </c>
      <c r="C164" s="107" t="s">
        <v>21</v>
      </c>
      <c r="D164" s="108" t="s">
        <v>533</v>
      </c>
      <c r="E164" s="108">
        <v>3</v>
      </c>
      <c r="F164" s="107" t="s">
        <v>249</v>
      </c>
      <c r="G164" s="109" t="s">
        <v>534</v>
      </c>
      <c r="H164" s="110" t="s">
        <v>535</v>
      </c>
      <c r="I164" s="133">
        <v>609846.6</v>
      </c>
      <c r="J164" s="110" t="s">
        <v>536</v>
      </c>
      <c r="K164" s="108" t="s">
        <v>57</v>
      </c>
      <c r="L164" s="108" t="s">
        <v>537</v>
      </c>
      <c r="M164" s="108" t="s">
        <v>29</v>
      </c>
      <c r="N164" s="108" t="s">
        <v>28</v>
      </c>
      <c r="O164" s="108" t="s">
        <v>57</v>
      </c>
      <c r="P164" s="108" t="s">
        <v>57</v>
      </c>
      <c r="Q164" s="107"/>
      <c r="R164" s="112"/>
      <c r="S164" s="108" t="s">
        <v>57</v>
      </c>
      <c r="T164" s="107" t="s">
        <v>538</v>
      </c>
    </row>
    <row r="165" spans="2:20" x14ac:dyDescent="0.25">
      <c r="B165" s="127">
        <v>125</v>
      </c>
      <c r="C165" s="127" t="s">
        <v>21</v>
      </c>
      <c r="D165" s="128" t="s">
        <v>533</v>
      </c>
      <c r="E165" s="128">
        <v>3</v>
      </c>
      <c r="F165" s="127" t="s">
        <v>249</v>
      </c>
      <c r="G165" s="129" t="s">
        <v>534</v>
      </c>
      <c r="H165" s="130" t="s">
        <v>539</v>
      </c>
      <c r="I165" s="134">
        <v>180694.18</v>
      </c>
      <c r="J165" s="130" t="s">
        <v>540</v>
      </c>
      <c r="K165" s="128" t="s">
        <v>57</v>
      </c>
      <c r="L165" s="128" t="s">
        <v>537</v>
      </c>
      <c r="M165" s="128" t="s">
        <v>29</v>
      </c>
      <c r="N165" s="128" t="s">
        <v>28</v>
      </c>
      <c r="O165" s="128" t="s">
        <v>57</v>
      </c>
      <c r="P165" s="128" t="s">
        <v>57</v>
      </c>
      <c r="Q165" s="127"/>
      <c r="R165" s="132"/>
      <c r="S165" s="128" t="s">
        <v>57</v>
      </c>
      <c r="T165" s="128" t="s">
        <v>538</v>
      </c>
    </row>
    <row r="166" spans="2:20" x14ac:dyDescent="0.25">
      <c r="B166" s="107">
        <v>126</v>
      </c>
      <c r="C166" s="107" t="s">
        <v>21</v>
      </c>
      <c r="D166" s="108" t="s">
        <v>533</v>
      </c>
      <c r="E166" s="108">
        <v>3</v>
      </c>
      <c r="F166" s="107" t="s">
        <v>249</v>
      </c>
      <c r="G166" s="109" t="s">
        <v>534</v>
      </c>
      <c r="H166" s="110" t="s">
        <v>541</v>
      </c>
      <c r="I166" s="133">
        <v>225870.16</v>
      </c>
      <c r="J166" s="110" t="s">
        <v>542</v>
      </c>
      <c r="K166" s="108" t="s">
        <v>57</v>
      </c>
      <c r="L166" s="108" t="s">
        <v>537</v>
      </c>
      <c r="M166" s="108" t="s">
        <v>29</v>
      </c>
      <c r="N166" s="108" t="s">
        <v>28</v>
      </c>
      <c r="O166" s="108" t="s">
        <v>57</v>
      </c>
      <c r="P166" s="108" t="s">
        <v>57</v>
      </c>
      <c r="Q166" s="107"/>
      <c r="R166" s="112"/>
      <c r="S166" s="108" t="s">
        <v>57</v>
      </c>
      <c r="T166" s="107" t="s">
        <v>252</v>
      </c>
    </row>
    <row r="167" spans="2:20" x14ac:dyDescent="0.25">
      <c r="B167" s="127">
        <v>127</v>
      </c>
      <c r="C167" s="127" t="s">
        <v>21</v>
      </c>
      <c r="D167" s="128" t="s">
        <v>543</v>
      </c>
      <c r="E167" s="128">
        <v>3</v>
      </c>
      <c r="F167" s="127" t="s">
        <v>76</v>
      </c>
      <c r="G167" s="129" t="s">
        <v>544</v>
      </c>
      <c r="H167" s="130" t="s">
        <v>819</v>
      </c>
      <c r="I167" s="146">
        <f>6421830.51-13893-4340-19-266685.49-861-38862.17</f>
        <v>6097169.8499999996</v>
      </c>
      <c r="J167" s="130" t="s">
        <v>545</v>
      </c>
      <c r="K167" s="128" t="s">
        <v>57</v>
      </c>
      <c r="L167" s="128" t="s">
        <v>39</v>
      </c>
      <c r="M167" s="128" t="s">
        <v>28</v>
      </c>
      <c r="N167" s="128" t="s">
        <v>29</v>
      </c>
      <c r="O167" s="128" t="s">
        <v>30</v>
      </c>
      <c r="P167" s="128" t="s">
        <v>546</v>
      </c>
      <c r="Q167" s="127" t="s">
        <v>547</v>
      </c>
      <c r="R167" s="132">
        <v>45336</v>
      </c>
      <c r="S167" s="128" t="s">
        <v>42</v>
      </c>
      <c r="T167" s="128" t="s">
        <v>163</v>
      </c>
    </row>
    <row r="168" spans="2:20" x14ac:dyDescent="0.25">
      <c r="B168" s="107">
        <v>128.1</v>
      </c>
      <c r="C168" s="107" t="s">
        <v>21</v>
      </c>
      <c r="D168" s="108" t="s">
        <v>543</v>
      </c>
      <c r="E168" s="108">
        <v>3</v>
      </c>
      <c r="F168" s="107" t="s">
        <v>76</v>
      </c>
      <c r="G168" s="109" t="s">
        <v>544</v>
      </c>
      <c r="H168" s="110" t="s">
        <v>820</v>
      </c>
      <c r="I168" s="133">
        <f>114315.98+988+0.12-494.059999999998</f>
        <v>114810.04</v>
      </c>
      <c r="J168" s="110" t="s">
        <v>548</v>
      </c>
      <c r="K168" s="108" t="s">
        <v>57</v>
      </c>
      <c r="L168" s="108" t="s">
        <v>39</v>
      </c>
      <c r="M168" s="108" t="s">
        <v>28</v>
      </c>
      <c r="N168" s="108" t="s">
        <v>29</v>
      </c>
      <c r="O168" s="108" t="s">
        <v>57</v>
      </c>
      <c r="P168" s="108" t="s">
        <v>821</v>
      </c>
      <c r="Q168" s="107" t="s">
        <v>822</v>
      </c>
      <c r="R168" s="112">
        <v>45323</v>
      </c>
      <c r="S168" s="108" t="s">
        <v>42</v>
      </c>
      <c r="T168" s="107" t="s">
        <v>163</v>
      </c>
    </row>
    <row r="169" spans="2:20" x14ac:dyDescent="0.25">
      <c r="B169" s="127">
        <v>128.19999999999999</v>
      </c>
      <c r="C169" s="127" t="s">
        <v>21</v>
      </c>
      <c r="D169" s="128" t="s">
        <v>543</v>
      </c>
      <c r="E169" s="128">
        <v>3</v>
      </c>
      <c r="F169" s="127" t="s">
        <v>140</v>
      </c>
      <c r="G169" s="129" t="s">
        <v>544</v>
      </c>
      <c r="H169" s="130" t="s">
        <v>823</v>
      </c>
      <c r="I169" s="137">
        <f>1200000+179100.91-37872-17453+1+18-18.8799999998882+322314.49</f>
        <v>1646090.52</v>
      </c>
      <c r="J169" s="130" t="s">
        <v>548</v>
      </c>
      <c r="K169" s="128" t="s">
        <v>57</v>
      </c>
      <c r="L169" s="128" t="s">
        <v>39</v>
      </c>
      <c r="M169" s="128" t="s">
        <v>28</v>
      </c>
      <c r="N169" s="128" t="s">
        <v>29</v>
      </c>
      <c r="O169" s="128" t="s">
        <v>30</v>
      </c>
      <c r="P169" s="128" t="s">
        <v>824</v>
      </c>
      <c r="Q169" s="127" t="s">
        <v>825</v>
      </c>
      <c r="R169" s="132">
        <v>45689</v>
      </c>
      <c r="S169" s="128" t="s">
        <v>42</v>
      </c>
      <c r="T169" s="128" t="s">
        <v>163</v>
      </c>
    </row>
    <row r="170" spans="2:20" x14ac:dyDescent="0.25">
      <c r="B170" s="107">
        <v>129</v>
      </c>
      <c r="C170" s="107" t="s">
        <v>21</v>
      </c>
      <c r="D170" s="108" t="s">
        <v>543</v>
      </c>
      <c r="E170" s="108">
        <v>3</v>
      </c>
      <c r="F170" s="107" t="s">
        <v>549</v>
      </c>
      <c r="G170" s="109" t="s">
        <v>544</v>
      </c>
      <c r="H170" s="110" t="s">
        <v>826</v>
      </c>
      <c r="I170" s="133">
        <f>38480-6200+3000</f>
        <v>35280</v>
      </c>
      <c r="J170" s="110" t="s">
        <v>550</v>
      </c>
      <c r="K170" s="108" t="s">
        <v>57</v>
      </c>
      <c r="L170" s="108" t="s">
        <v>39</v>
      </c>
      <c r="M170" s="108" t="s">
        <v>28</v>
      </c>
      <c r="N170" s="108" t="s">
        <v>29</v>
      </c>
      <c r="O170" s="108" t="s">
        <v>30</v>
      </c>
      <c r="P170" s="108" t="s">
        <v>551</v>
      </c>
      <c r="Q170" s="107" t="s">
        <v>552</v>
      </c>
      <c r="R170" s="112">
        <v>45459</v>
      </c>
      <c r="S170" s="108" t="s">
        <v>68</v>
      </c>
      <c r="T170" s="107" t="s">
        <v>578</v>
      </c>
    </row>
    <row r="171" spans="2:20" x14ac:dyDescent="0.25">
      <c r="B171" s="127"/>
      <c r="C171" s="127"/>
      <c r="D171" s="128"/>
      <c r="E171" s="128"/>
      <c r="F171" s="127"/>
      <c r="G171" s="129"/>
      <c r="H171" s="130" t="s">
        <v>75</v>
      </c>
      <c r="I171" s="134"/>
      <c r="J171" s="130"/>
      <c r="K171" s="128"/>
      <c r="L171" s="128"/>
      <c r="M171" s="128"/>
      <c r="N171" s="128"/>
      <c r="O171" s="128"/>
      <c r="P171" s="128"/>
      <c r="Q171" s="127"/>
      <c r="R171" s="132"/>
      <c r="S171" s="128"/>
      <c r="T171" s="128"/>
    </row>
    <row r="172" spans="2:20" x14ac:dyDescent="0.25">
      <c r="B172" s="107">
        <v>131.1</v>
      </c>
      <c r="C172" s="107" t="s">
        <v>21</v>
      </c>
      <c r="D172" s="108" t="s">
        <v>543</v>
      </c>
      <c r="E172" s="108">
        <v>3</v>
      </c>
      <c r="F172" s="107" t="s">
        <v>505</v>
      </c>
      <c r="G172" s="109" t="s">
        <v>544</v>
      </c>
      <c r="H172" s="110" t="s">
        <v>556</v>
      </c>
      <c r="I172" s="146">
        <f>151787.83+38862.17</f>
        <v>190650</v>
      </c>
      <c r="J172" s="110" t="s">
        <v>557</v>
      </c>
      <c r="K172" s="108" t="s">
        <v>57</v>
      </c>
      <c r="L172" s="108" t="s">
        <v>554</v>
      </c>
      <c r="M172" s="108" t="s">
        <v>28</v>
      </c>
      <c r="N172" s="108" t="s">
        <v>29</v>
      </c>
      <c r="O172" s="108" t="s">
        <v>93</v>
      </c>
      <c r="P172" s="108" t="s">
        <v>558</v>
      </c>
      <c r="Q172" s="107"/>
      <c r="R172" s="112">
        <v>45504</v>
      </c>
      <c r="S172" s="108" t="s">
        <v>42</v>
      </c>
      <c r="T172" s="107" t="s">
        <v>559</v>
      </c>
    </row>
    <row r="173" spans="2:20" x14ac:dyDescent="0.25">
      <c r="B173" s="127">
        <v>131.19999999999999</v>
      </c>
      <c r="C173" s="127" t="s">
        <v>21</v>
      </c>
      <c r="D173" s="128" t="s">
        <v>543</v>
      </c>
      <c r="E173" s="128">
        <v>3</v>
      </c>
      <c r="F173" s="127" t="s">
        <v>505</v>
      </c>
      <c r="G173" s="129" t="s">
        <v>544</v>
      </c>
      <c r="H173" s="130" t="s">
        <v>560</v>
      </c>
      <c r="I173" s="146">
        <f>44032+13893+861</f>
        <v>58786</v>
      </c>
      <c r="J173" s="130" t="s">
        <v>557</v>
      </c>
      <c r="K173" s="128" t="s">
        <v>57</v>
      </c>
      <c r="L173" s="128" t="s">
        <v>554</v>
      </c>
      <c r="M173" s="128" t="s">
        <v>28</v>
      </c>
      <c r="N173" s="128" t="s">
        <v>29</v>
      </c>
      <c r="O173" s="128" t="s">
        <v>48</v>
      </c>
      <c r="P173" s="128" t="s">
        <v>561</v>
      </c>
      <c r="Q173" s="127" t="s">
        <v>562</v>
      </c>
      <c r="R173" s="132">
        <v>45504</v>
      </c>
      <c r="S173" s="128" t="s">
        <v>42</v>
      </c>
      <c r="T173" s="128" t="s">
        <v>559</v>
      </c>
    </row>
    <row r="174" spans="2:20" x14ac:dyDescent="0.25">
      <c r="B174" s="107"/>
      <c r="C174" s="107"/>
      <c r="D174" s="108"/>
      <c r="E174" s="108"/>
      <c r="F174" s="107"/>
      <c r="G174" s="109"/>
      <c r="H174" s="110" t="s">
        <v>75</v>
      </c>
      <c r="I174" s="133"/>
      <c r="J174" s="110"/>
      <c r="K174" s="108"/>
      <c r="L174" s="108"/>
      <c r="M174" s="108"/>
      <c r="N174" s="108"/>
      <c r="O174" s="108"/>
      <c r="P174" s="108"/>
      <c r="Q174" s="107"/>
      <c r="R174" s="112"/>
      <c r="S174" s="108"/>
      <c r="T174" s="107"/>
    </row>
    <row r="175" spans="2:20" x14ac:dyDescent="0.25">
      <c r="B175" s="127">
        <v>132.19999999999999</v>
      </c>
      <c r="C175" s="127" t="s">
        <v>21</v>
      </c>
      <c r="D175" s="128" t="s">
        <v>543</v>
      </c>
      <c r="E175" s="128">
        <v>3</v>
      </c>
      <c r="F175" s="127" t="s">
        <v>505</v>
      </c>
      <c r="G175" s="129" t="s">
        <v>544</v>
      </c>
      <c r="H175" s="130" t="s">
        <v>900</v>
      </c>
      <c r="I175" s="134">
        <f>55468-42868.8</f>
        <v>12599.199999999997</v>
      </c>
      <c r="J175" s="130" t="s">
        <v>563</v>
      </c>
      <c r="K175" s="128" t="s">
        <v>57</v>
      </c>
      <c r="L175" s="128" t="s">
        <v>554</v>
      </c>
      <c r="M175" s="128" t="s">
        <v>28</v>
      </c>
      <c r="N175" s="128" t="s">
        <v>29</v>
      </c>
      <c r="O175" s="128" t="s">
        <v>30</v>
      </c>
      <c r="P175" s="128" t="s">
        <v>566</v>
      </c>
      <c r="Q175" s="127" t="s">
        <v>567</v>
      </c>
      <c r="R175" s="132">
        <v>45528</v>
      </c>
      <c r="S175" s="128" t="s">
        <v>42</v>
      </c>
      <c r="T175" s="128" t="s">
        <v>882</v>
      </c>
    </row>
    <row r="176" spans="2:20" x14ac:dyDescent="0.25">
      <c r="B176" s="107">
        <v>132.30000000000001</v>
      </c>
      <c r="C176" s="107" t="s">
        <v>21</v>
      </c>
      <c r="D176" s="108" t="s">
        <v>543</v>
      </c>
      <c r="E176" s="108">
        <v>3</v>
      </c>
      <c r="F176" s="107" t="s">
        <v>505</v>
      </c>
      <c r="G176" s="109" t="s">
        <v>544</v>
      </c>
      <c r="H176" s="110" t="s">
        <v>565</v>
      </c>
      <c r="I176" s="138">
        <f>173260-55610</f>
        <v>117650</v>
      </c>
      <c r="J176" s="110" t="s">
        <v>563</v>
      </c>
      <c r="K176" s="108" t="s">
        <v>57</v>
      </c>
      <c r="L176" s="108" t="s">
        <v>554</v>
      </c>
      <c r="M176" s="108" t="s">
        <v>28</v>
      </c>
      <c r="N176" s="108" t="s">
        <v>29</v>
      </c>
      <c r="O176" s="108" t="s">
        <v>30</v>
      </c>
      <c r="P176" s="108" t="s">
        <v>568</v>
      </c>
      <c r="Q176" s="107"/>
      <c r="R176" s="112">
        <v>45528</v>
      </c>
      <c r="S176" s="108" t="s">
        <v>42</v>
      </c>
      <c r="T176" s="107" t="s">
        <v>882</v>
      </c>
    </row>
    <row r="177" spans="2:20" x14ac:dyDescent="0.25">
      <c r="B177" s="127"/>
      <c r="C177" s="127"/>
      <c r="D177" s="128"/>
      <c r="E177" s="128"/>
      <c r="F177" s="127"/>
      <c r="G177" s="129"/>
      <c r="H177" s="130" t="s">
        <v>75</v>
      </c>
      <c r="I177" s="134"/>
      <c r="J177" s="130"/>
      <c r="K177" s="128"/>
      <c r="L177" s="128"/>
      <c r="M177" s="128"/>
      <c r="N177" s="128"/>
      <c r="O177" s="128"/>
      <c r="P177" s="128"/>
      <c r="Q177" s="127"/>
      <c r="R177" s="132"/>
      <c r="S177" s="128"/>
      <c r="T177" s="128"/>
    </row>
    <row r="178" spans="2:20" x14ac:dyDescent="0.25">
      <c r="B178" s="107">
        <v>133</v>
      </c>
      <c r="C178" s="107" t="s">
        <v>21</v>
      </c>
      <c r="D178" s="108" t="s">
        <v>543</v>
      </c>
      <c r="E178" s="108">
        <v>3</v>
      </c>
      <c r="F178" s="107" t="s">
        <v>224</v>
      </c>
      <c r="G178" s="109" t="s">
        <v>544</v>
      </c>
      <c r="H178" s="110" t="s">
        <v>827</v>
      </c>
      <c r="I178" s="133">
        <f>(14560*6/12)+3155+5000-4025</f>
        <v>11410</v>
      </c>
      <c r="J178" s="110" t="s">
        <v>569</v>
      </c>
      <c r="K178" s="108" t="s">
        <v>57</v>
      </c>
      <c r="L178" s="108" t="s">
        <v>554</v>
      </c>
      <c r="M178" s="108" t="s">
        <v>28</v>
      </c>
      <c r="N178" s="108" t="s">
        <v>29</v>
      </c>
      <c r="O178" s="108" t="s">
        <v>155</v>
      </c>
      <c r="P178" s="108" t="s">
        <v>570</v>
      </c>
      <c r="Q178" s="107" t="s">
        <v>57</v>
      </c>
      <c r="R178" s="112">
        <v>45464</v>
      </c>
      <c r="S178" s="108" t="s">
        <v>68</v>
      </c>
      <c r="T178" s="107" t="s">
        <v>504</v>
      </c>
    </row>
    <row r="179" spans="2:20" x14ac:dyDescent="0.25">
      <c r="B179" s="127">
        <v>134</v>
      </c>
      <c r="C179" s="127" t="s">
        <v>21</v>
      </c>
      <c r="D179" s="128" t="s">
        <v>543</v>
      </c>
      <c r="E179" s="128">
        <v>3</v>
      </c>
      <c r="F179" s="127" t="s">
        <v>23</v>
      </c>
      <c r="G179" s="129" t="s">
        <v>544</v>
      </c>
      <c r="H179" s="130" t="s">
        <v>828</v>
      </c>
      <c r="I179" s="134">
        <f>200000-84719.74+0.1-114833.24+0.4+114760.84</f>
        <v>115208.35999999999</v>
      </c>
      <c r="J179" s="130" t="s">
        <v>571</v>
      </c>
      <c r="K179" s="128" t="s">
        <v>57</v>
      </c>
      <c r="L179" s="128" t="s">
        <v>554</v>
      </c>
      <c r="M179" s="128" t="s">
        <v>28</v>
      </c>
      <c r="N179" s="128" t="s">
        <v>29</v>
      </c>
      <c r="O179" s="128" t="s">
        <v>57</v>
      </c>
      <c r="P179" s="128" t="s">
        <v>572</v>
      </c>
      <c r="Q179" s="127" t="s">
        <v>573</v>
      </c>
      <c r="R179" s="132">
        <v>45440</v>
      </c>
      <c r="S179" s="128" t="s">
        <v>68</v>
      </c>
      <c r="T179" s="128" t="s">
        <v>357</v>
      </c>
    </row>
    <row r="180" spans="2:20" x14ac:dyDescent="0.25">
      <c r="B180" s="107">
        <v>135</v>
      </c>
      <c r="C180" s="107" t="s">
        <v>21</v>
      </c>
      <c r="D180" s="108" t="s">
        <v>543</v>
      </c>
      <c r="E180" s="108">
        <v>3</v>
      </c>
      <c r="F180" s="107" t="s">
        <v>549</v>
      </c>
      <c r="G180" s="109" t="s">
        <v>544</v>
      </c>
      <c r="H180" s="110" t="s">
        <v>574</v>
      </c>
      <c r="I180" s="133">
        <f>159897-396-188-6800-1528-100-4462-94423-1852</f>
        <v>50148</v>
      </c>
      <c r="J180" s="110" t="s">
        <v>575</v>
      </c>
      <c r="K180" s="108" t="s">
        <v>57</v>
      </c>
      <c r="L180" s="108" t="s">
        <v>554</v>
      </c>
      <c r="M180" s="108" t="s">
        <v>28</v>
      </c>
      <c r="N180" s="108" t="s">
        <v>29</v>
      </c>
      <c r="O180" s="108" t="s">
        <v>30</v>
      </c>
      <c r="P180" s="108" t="s">
        <v>576</v>
      </c>
      <c r="Q180" s="107" t="s">
        <v>577</v>
      </c>
      <c r="R180" s="112">
        <v>45523</v>
      </c>
      <c r="S180" s="108" t="s">
        <v>68</v>
      </c>
      <c r="T180" s="107" t="s">
        <v>578</v>
      </c>
    </row>
    <row r="181" spans="2:20" x14ac:dyDescent="0.25">
      <c r="B181" s="127">
        <v>136</v>
      </c>
      <c r="C181" s="127" t="s">
        <v>21</v>
      </c>
      <c r="D181" s="128" t="s">
        <v>543</v>
      </c>
      <c r="E181" s="128">
        <v>3</v>
      </c>
      <c r="F181" s="127" t="s">
        <v>224</v>
      </c>
      <c r="G181" s="129" t="s">
        <v>544</v>
      </c>
      <c r="H181" s="130" t="s">
        <v>901</v>
      </c>
      <c r="I181" s="134">
        <v>41958</v>
      </c>
      <c r="J181" s="130" t="s">
        <v>579</v>
      </c>
      <c r="K181" s="128" t="s">
        <v>57</v>
      </c>
      <c r="L181" s="128" t="s">
        <v>554</v>
      </c>
      <c r="M181" s="128" t="s">
        <v>28</v>
      </c>
      <c r="N181" s="128" t="s">
        <v>29</v>
      </c>
      <c r="O181" s="128" t="s">
        <v>155</v>
      </c>
      <c r="P181" s="128" t="s">
        <v>580</v>
      </c>
      <c r="Q181" s="127"/>
      <c r="R181" s="132">
        <v>45468</v>
      </c>
      <c r="S181" s="128" t="s">
        <v>68</v>
      </c>
      <c r="T181" s="128" t="s">
        <v>581</v>
      </c>
    </row>
    <row r="182" spans="2:20" x14ac:dyDescent="0.25">
      <c r="B182" s="107">
        <v>137</v>
      </c>
      <c r="C182" s="107" t="s">
        <v>21</v>
      </c>
      <c r="D182" s="108" t="s">
        <v>543</v>
      </c>
      <c r="E182" s="108">
        <v>3</v>
      </c>
      <c r="F182" s="107" t="s">
        <v>224</v>
      </c>
      <c r="G182" s="109" t="s">
        <v>544</v>
      </c>
      <c r="H182" s="110" t="s">
        <v>902</v>
      </c>
      <c r="I182" s="133">
        <v>676</v>
      </c>
      <c r="J182" s="110" t="s">
        <v>582</v>
      </c>
      <c r="K182" s="108" t="s">
        <v>57</v>
      </c>
      <c r="L182" s="108" t="s">
        <v>554</v>
      </c>
      <c r="M182" s="108" t="s">
        <v>28</v>
      </c>
      <c r="N182" s="108" t="s">
        <v>29</v>
      </c>
      <c r="O182" s="108" t="s">
        <v>223</v>
      </c>
      <c r="P182" s="108" t="s">
        <v>883</v>
      </c>
      <c r="Q182" s="107"/>
      <c r="R182" s="112">
        <v>45484</v>
      </c>
      <c r="S182" s="108" t="s">
        <v>68</v>
      </c>
      <c r="T182" s="107" t="s">
        <v>581</v>
      </c>
    </row>
    <row r="183" spans="2:20" x14ac:dyDescent="0.25">
      <c r="B183" s="127">
        <v>138</v>
      </c>
      <c r="C183" s="127" t="s">
        <v>21</v>
      </c>
      <c r="D183" s="128" t="s">
        <v>543</v>
      </c>
      <c r="E183" s="128">
        <v>3</v>
      </c>
      <c r="F183" s="127" t="s">
        <v>224</v>
      </c>
      <c r="G183" s="129" t="s">
        <v>544</v>
      </c>
      <c r="H183" s="130" t="s">
        <v>903</v>
      </c>
      <c r="I183" s="134">
        <f>905-18</f>
        <v>887</v>
      </c>
      <c r="J183" s="130" t="s">
        <v>582</v>
      </c>
      <c r="K183" s="128" t="s">
        <v>57</v>
      </c>
      <c r="L183" s="128" t="s">
        <v>554</v>
      </c>
      <c r="M183" s="128" t="s">
        <v>28</v>
      </c>
      <c r="N183" s="128" t="s">
        <v>29</v>
      </c>
      <c r="O183" s="128" t="s">
        <v>223</v>
      </c>
      <c r="P183" s="128" t="s">
        <v>883</v>
      </c>
      <c r="Q183" s="127"/>
      <c r="R183" s="132">
        <v>45503</v>
      </c>
      <c r="S183" s="128" t="s">
        <v>68</v>
      </c>
      <c r="T183" s="128" t="s">
        <v>581</v>
      </c>
    </row>
    <row r="184" spans="2:20" x14ac:dyDescent="0.25">
      <c r="B184" s="107">
        <v>139</v>
      </c>
      <c r="C184" s="107" t="s">
        <v>21</v>
      </c>
      <c r="D184" s="108" t="s">
        <v>543</v>
      </c>
      <c r="E184" s="108">
        <v>3</v>
      </c>
      <c r="F184" s="107" t="s">
        <v>224</v>
      </c>
      <c r="G184" s="109" t="s">
        <v>544</v>
      </c>
      <c r="H184" s="110" t="s">
        <v>904</v>
      </c>
      <c r="I184" s="133">
        <v>302</v>
      </c>
      <c r="J184" s="110" t="s">
        <v>583</v>
      </c>
      <c r="K184" s="108" t="s">
        <v>57</v>
      </c>
      <c r="L184" s="108" t="s">
        <v>554</v>
      </c>
      <c r="M184" s="108" t="s">
        <v>28</v>
      </c>
      <c r="N184" s="108" t="s">
        <v>29</v>
      </c>
      <c r="O184" s="108" t="s">
        <v>223</v>
      </c>
      <c r="P184" s="108" t="s">
        <v>584</v>
      </c>
      <c r="Q184" s="107"/>
      <c r="R184" s="112">
        <v>45465</v>
      </c>
      <c r="S184" s="108" t="s">
        <v>68</v>
      </c>
      <c r="T184" s="107" t="s">
        <v>581</v>
      </c>
    </row>
    <row r="185" spans="2:20" x14ac:dyDescent="0.25">
      <c r="B185" s="127">
        <v>140</v>
      </c>
      <c r="C185" s="127" t="s">
        <v>21</v>
      </c>
      <c r="D185" s="128" t="s">
        <v>543</v>
      </c>
      <c r="E185" s="128">
        <v>3</v>
      </c>
      <c r="F185" s="127" t="s">
        <v>505</v>
      </c>
      <c r="G185" s="129" t="s">
        <v>544</v>
      </c>
      <c r="H185" s="130" t="s">
        <v>585</v>
      </c>
      <c r="I185" s="134">
        <f>100+50</f>
        <v>150</v>
      </c>
      <c r="J185" s="130" t="s">
        <v>586</v>
      </c>
      <c r="K185" s="128" t="s">
        <v>57</v>
      </c>
      <c r="L185" s="128" t="s">
        <v>554</v>
      </c>
      <c r="M185" s="128" t="s">
        <v>28</v>
      </c>
      <c r="N185" s="128" t="s">
        <v>29</v>
      </c>
      <c r="O185" s="128" t="s">
        <v>223</v>
      </c>
      <c r="P185" s="128" t="s">
        <v>930</v>
      </c>
      <c r="Q185" s="127"/>
      <c r="R185" s="132">
        <v>45560</v>
      </c>
      <c r="S185" s="128" t="s">
        <v>68</v>
      </c>
      <c r="T185" s="128" t="s">
        <v>587</v>
      </c>
    </row>
    <row r="186" spans="2:20" x14ac:dyDescent="0.25">
      <c r="B186" s="107">
        <v>141.1</v>
      </c>
      <c r="C186" s="107" t="s">
        <v>21</v>
      </c>
      <c r="D186" s="108" t="s">
        <v>543</v>
      </c>
      <c r="E186" s="108">
        <v>3</v>
      </c>
      <c r="F186" s="107" t="s">
        <v>224</v>
      </c>
      <c r="G186" s="109" t="s">
        <v>544</v>
      </c>
      <c r="H186" s="110" t="s">
        <v>588</v>
      </c>
      <c r="I186" s="133">
        <v>437</v>
      </c>
      <c r="J186" s="110" t="s">
        <v>589</v>
      </c>
      <c r="K186" s="108" t="s">
        <v>57</v>
      </c>
      <c r="L186" s="108" t="s">
        <v>554</v>
      </c>
      <c r="M186" s="108" t="s">
        <v>28</v>
      </c>
      <c r="N186" s="108" t="s">
        <v>29</v>
      </c>
      <c r="O186" s="108" t="s">
        <v>155</v>
      </c>
      <c r="P186" s="108" t="s">
        <v>590</v>
      </c>
      <c r="Q186" s="107"/>
      <c r="R186" s="112" t="s">
        <v>591</v>
      </c>
      <c r="S186" s="108" t="s">
        <v>68</v>
      </c>
      <c r="T186" s="107" t="s">
        <v>587</v>
      </c>
    </row>
    <row r="187" spans="2:20" x14ac:dyDescent="0.25">
      <c r="B187" s="127">
        <v>141.19999999999999</v>
      </c>
      <c r="C187" s="127" t="s">
        <v>21</v>
      </c>
      <c r="D187" s="128" t="s">
        <v>543</v>
      </c>
      <c r="E187" s="128">
        <v>3</v>
      </c>
      <c r="F187" s="127" t="s">
        <v>224</v>
      </c>
      <c r="G187" s="129" t="s">
        <v>544</v>
      </c>
      <c r="H187" s="130" t="s">
        <v>592</v>
      </c>
      <c r="I187" s="134">
        <v>7365.6</v>
      </c>
      <c r="J187" s="130" t="s">
        <v>589</v>
      </c>
      <c r="K187" s="128" t="s">
        <v>57</v>
      </c>
      <c r="L187" s="128" t="s">
        <v>554</v>
      </c>
      <c r="M187" s="128" t="s">
        <v>28</v>
      </c>
      <c r="N187" s="128" t="s">
        <v>29</v>
      </c>
      <c r="O187" s="128" t="s">
        <v>155</v>
      </c>
      <c r="P187" s="128" t="s">
        <v>593</v>
      </c>
      <c r="Q187" s="127" t="s">
        <v>594</v>
      </c>
      <c r="R187" s="132" t="s">
        <v>595</v>
      </c>
      <c r="S187" s="128" t="s">
        <v>68</v>
      </c>
      <c r="T187" s="128" t="s">
        <v>587</v>
      </c>
    </row>
    <row r="188" spans="2:20" x14ac:dyDescent="0.25">
      <c r="B188" s="107">
        <v>142</v>
      </c>
      <c r="C188" s="107" t="s">
        <v>21</v>
      </c>
      <c r="D188" s="108" t="s">
        <v>543</v>
      </c>
      <c r="E188" s="108">
        <v>3</v>
      </c>
      <c r="F188" s="107" t="s">
        <v>358</v>
      </c>
      <c r="G188" s="109" t="s">
        <v>544</v>
      </c>
      <c r="H188" s="110" t="s">
        <v>905</v>
      </c>
      <c r="I188" s="133">
        <v>11006.37</v>
      </c>
      <c r="J188" s="110" t="s">
        <v>596</v>
      </c>
      <c r="K188" s="108" t="s">
        <v>57</v>
      </c>
      <c r="L188" s="108" t="s">
        <v>554</v>
      </c>
      <c r="M188" s="108" t="s">
        <v>28</v>
      </c>
      <c r="N188" s="108" t="s">
        <v>29</v>
      </c>
      <c r="O188" s="108" t="s">
        <v>30</v>
      </c>
      <c r="P188" s="108" t="s">
        <v>597</v>
      </c>
      <c r="Q188" s="107" t="s">
        <v>598</v>
      </c>
      <c r="R188" s="112">
        <v>45500</v>
      </c>
      <c r="S188" s="108" t="s">
        <v>42</v>
      </c>
      <c r="T188" s="107" t="s">
        <v>599</v>
      </c>
    </row>
    <row r="189" spans="2:20" x14ac:dyDescent="0.25">
      <c r="B189" s="127">
        <v>143.1</v>
      </c>
      <c r="C189" s="127" t="s">
        <v>21</v>
      </c>
      <c r="D189" s="128" t="s">
        <v>543</v>
      </c>
      <c r="E189" s="128">
        <v>3</v>
      </c>
      <c r="F189" s="127" t="s">
        <v>224</v>
      </c>
      <c r="G189" s="129" t="s">
        <v>544</v>
      </c>
      <c r="H189" s="130" t="s">
        <v>600</v>
      </c>
      <c r="I189" s="134">
        <v>544.66999999999996</v>
      </c>
      <c r="J189" s="130" t="s">
        <v>601</v>
      </c>
      <c r="K189" s="128" t="s">
        <v>57</v>
      </c>
      <c r="L189" s="128" t="s">
        <v>39</v>
      </c>
      <c r="M189" s="128" t="s">
        <v>28</v>
      </c>
      <c r="N189" s="128" t="s">
        <v>29</v>
      </c>
      <c r="O189" s="128" t="s">
        <v>30</v>
      </c>
      <c r="P189" s="128" t="s">
        <v>602</v>
      </c>
      <c r="Q189" s="127"/>
      <c r="R189" s="132">
        <v>45378</v>
      </c>
      <c r="S189" s="128" t="s">
        <v>33</v>
      </c>
      <c r="T189" s="128" t="s">
        <v>603</v>
      </c>
    </row>
    <row r="190" spans="2:20" x14ac:dyDescent="0.25">
      <c r="B190" s="107">
        <v>143.19999999999999</v>
      </c>
      <c r="C190" s="107" t="s">
        <v>21</v>
      </c>
      <c r="D190" s="108" t="s">
        <v>543</v>
      </c>
      <c r="E190" s="108">
        <v>3</v>
      </c>
      <c r="F190" s="107" t="s">
        <v>224</v>
      </c>
      <c r="G190" s="109" t="s">
        <v>544</v>
      </c>
      <c r="H190" s="110" t="s">
        <v>604</v>
      </c>
      <c r="I190" s="133">
        <f>2300-666+0.15</f>
        <v>1634.15</v>
      </c>
      <c r="J190" s="110" t="s">
        <v>601</v>
      </c>
      <c r="K190" s="108" t="s">
        <v>57</v>
      </c>
      <c r="L190" s="108" t="s">
        <v>39</v>
      </c>
      <c r="M190" s="108" t="s">
        <v>28</v>
      </c>
      <c r="N190" s="108" t="s">
        <v>29</v>
      </c>
      <c r="O190" s="108" t="s">
        <v>30</v>
      </c>
      <c r="P190" s="108" t="s">
        <v>605</v>
      </c>
      <c r="Q190" s="107"/>
      <c r="R190" s="112">
        <v>45378</v>
      </c>
      <c r="S190" s="108" t="s">
        <v>33</v>
      </c>
      <c r="T190" s="107" t="s">
        <v>603</v>
      </c>
    </row>
    <row r="191" spans="2:20" x14ac:dyDescent="0.25">
      <c r="B191" s="127">
        <v>144</v>
      </c>
      <c r="C191" s="127" t="s">
        <v>21</v>
      </c>
      <c r="D191" s="128" t="s">
        <v>543</v>
      </c>
      <c r="E191" s="128">
        <v>3</v>
      </c>
      <c r="F191" s="127" t="s">
        <v>358</v>
      </c>
      <c r="G191" s="129" t="s">
        <v>544</v>
      </c>
      <c r="H191" s="130" t="s">
        <v>906</v>
      </c>
      <c r="I191" s="134">
        <f>312+188</f>
        <v>500</v>
      </c>
      <c r="J191" s="130" t="s">
        <v>606</v>
      </c>
      <c r="K191" s="128" t="s">
        <v>57</v>
      </c>
      <c r="L191" s="128" t="s">
        <v>554</v>
      </c>
      <c r="M191" s="128" t="s">
        <v>28</v>
      </c>
      <c r="N191" s="128" t="s">
        <v>29</v>
      </c>
      <c r="O191" s="128" t="s">
        <v>223</v>
      </c>
      <c r="P191" s="128" t="s">
        <v>878</v>
      </c>
      <c r="Q191" s="127"/>
      <c r="R191" s="132">
        <v>45526</v>
      </c>
      <c r="S191" s="128" t="s">
        <v>33</v>
      </c>
      <c r="T191" s="128" t="s">
        <v>581</v>
      </c>
    </row>
    <row r="192" spans="2:20" x14ac:dyDescent="0.25">
      <c r="B192" s="107"/>
      <c r="C192" s="107"/>
      <c r="D192" s="108"/>
      <c r="E192" s="108"/>
      <c r="F192" s="107"/>
      <c r="G192" s="109"/>
      <c r="H192" s="110" t="s">
        <v>75</v>
      </c>
      <c r="I192" s="133"/>
      <c r="J192" s="110"/>
      <c r="K192" s="108"/>
      <c r="L192" s="108"/>
      <c r="M192" s="108"/>
      <c r="N192" s="108"/>
      <c r="O192" s="108"/>
      <c r="P192" s="108"/>
      <c r="Q192" s="107"/>
      <c r="R192" s="112"/>
      <c r="S192" s="108"/>
      <c r="T192" s="107"/>
    </row>
    <row r="193" spans="2:20" x14ac:dyDescent="0.25">
      <c r="B193" s="127">
        <v>146</v>
      </c>
      <c r="C193" s="127" t="s">
        <v>21</v>
      </c>
      <c r="D193" s="128" t="s">
        <v>543</v>
      </c>
      <c r="E193" s="128">
        <v>3</v>
      </c>
      <c r="F193" s="127" t="s">
        <v>505</v>
      </c>
      <c r="G193" s="129" t="s">
        <v>544</v>
      </c>
      <c r="H193" s="130" t="s">
        <v>907</v>
      </c>
      <c r="I193" s="134">
        <v>52000</v>
      </c>
      <c r="J193" s="130" t="s">
        <v>608</v>
      </c>
      <c r="K193" s="128" t="s">
        <v>57</v>
      </c>
      <c r="L193" s="128" t="s">
        <v>554</v>
      </c>
      <c r="M193" s="128" t="s">
        <v>28</v>
      </c>
      <c r="N193" s="128" t="s">
        <v>29</v>
      </c>
      <c r="O193" s="128" t="s">
        <v>57</v>
      </c>
      <c r="P193" s="128" t="s">
        <v>609</v>
      </c>
      <c r="Q193" s="127" t="s">
        <v>610</v>
      </c>
      <c r="R193" s="132">
        <v>46023</v>
      </c>
      <c r="S193" s="128" t="s">
        <v>68</v>
      </c>
      <c r="T193" s="128" t="s">
        <v>318</v>
      </c>
    </row>
    <row r="194" spans="2:20" x14ac:dyDescent="0.25">
      <c r="B194" s="107">
        <v>147.1</v>
      </c>
      <c r="C194" s="107" t="s">
        <v>21</v>
      </c>
      <c r="D194" s="108" t="s">
        <v>543</v>
      </c>
      <c r="E194" s="108">
        <v>4</v>
      </c>
      <c r="F194" s="107" t="s">
        <v>611</v>
      </c>
      <c r="G194" s="109" t="s">
        <v>544</v>
      </c>
      <c r="H194" s="110" t="s">
        <v>612</v>
      </c>
      <c r="I194" s="133">
        <f>28062-18+4340+457733.4</f>
        <v>490117.4</v>
      </c>
      <c r="J194" s="110" t="s">
        <v>613</v>
      </c>
      <c r="K194" s="108" t="s">
        <v>57</v>
      </c>
      <c r="L194" s="108" t="s">
        <v>39</v>
      </c>
      <c r="M194" s="108" t="s">
        <v>28</v>
      </c>
      <c r="N194" s="108" t="s">
        <v>28</v>
      </c>
      <c r="O194" s="136" t="s">
        <v>93</v>
      </c>
      <c r="P194" s="136" t="s">
        <v>1041</v>
      </c>
      <c r="Q194" s="107"/>
      <c r="R194" s="112">
        <v>46288</v>
      </c>
      <c r="S194" s="108" t="s">
        <v>68</v>
      </c>
      <c r="T194" s="107" t="s">
        <v>1047</v>
      </c>
    </row>
    <row r="195" spans="2:20" x14ac:dyDescent="0.25">
      <c r="B195" s="127">
        <v>147.19999999999999</v>
      </c>
      <c r="C195" s="127" t="s">
        <v>21</v>
      </c>
      <c r="D195" s="128" t="s">
        <v>543</v>
      </c>
      <c r="E195" s="128">
        <v>4</v>
      </c>
      <c r="F195" s="127" t="s">
        <v>611</v>
      </c>
      <c r="G195" s="129" t="s">
        <v>544</v>
      </c>
      <c r="H195" s="130" t="s">
        <v>614</v>
      </c>
      <c r="I195" s="137">
        <f>7938-4340+4340</f>
        <v>7938</v>
      </c>
      <c r="J195" s="130" t="s">
        <v>613</v>
      </c>
      <c r="K195" s="128" t="s">
        <v>57</v>
      </c>
      <c r="L195" s="128" t="s">
        <v>39</v>
      </c>
      <c r="M195" s="128" t="s">
        <v>29</v>
      </c>
      <c r="N195" s="128" t="s">
        <v>28</v>
      </c>
      <c r="O195" s="128" t="s">
        <v>155</v>
      </c>
      <c r="P195" s="128" t="s">
        <v>615</v>
      </c>
      <c r="Q195" s="127" t="s">
        <v>57</v>
      </c>
      <c r="R195" s="132">
        <v>45473</v>
      </c>
      <c r="S195" s="128" t="s">
        <v>68</v>
      </c>
      <c r="T195" s="128" t="s">
        <v>1048</v>
      </c>
    </row>
    <row r="196" spans="2:20" x14ac:dyDescent="0.25">
      <c r="B196" s="32">
        <v>148</v>
      </c>
      <c r="C196" s="32" t="s">
        <v>21</v>
      </c>
      <c r="D196" s="33" t="s">
        <v>325</v>
      </c>
      <c r="E196" s="33">
        <v>3</v>
      </c>
      <c r="F196" s="32" t="s">
        <v>358</v>
      </c>
      <c r="G196" s="34" t="s">
        <v>327</v>
      </c>
      <c r="H196" s="35" t="s">
        <v>616</v>
      </c>
      <c r="I196" s="36">
        <f>111680</f>
        <v>111680</v>
      </c>
      <c r="J196" s="35" t="s">
        <v>617</v>
      </c>
      <c r="K196" s="33" t="s">
        <v>57</v>
      </c>
      <c r="L196" s="33" t="s">
        <v>27</v>
      </c>
      <c r="M196" s="33" t="s">
        <v>29</v>
      </c>
      <c r="N196" s="33" t="s">
        <v>28</v>
      </c>
      <c r="O196" s="33" t="s">
        <v>93</v>
      </c>
      <c r="P196" s="33" t="s">
        <v>618</v>
      </c>
      <c r="Q196" s="32" t="s">
        <v>619</v>
      </c>
      <c r="R196" s="37">
        <v>45453</v>
      </c>
      <c r="S196" s="33" t="s">
        <v>33</v>
      </c>
      <c r="T196" s="33" t="s">
        <v>620</v>
      </c>
    </row>
    <row r="197" spans="2:20" x14ac:dyDescent="0.25">
      <c r="B197" s="38">
        <v>149</v>
      </c>
      <c r="C197" s="38" t="s">
        <v>21</v>
      </c>
      <c r="D197" s="39" t="s">
        <v>325</v>
      </c>
      <c r="E197" s="39">
        <v>4</v>
      </c>
      <c r="F197" s="38" t="s">
        <v>621</v>
      </c>
      <c r="G197" s="40" t="s">
        <v>327</v>
      </c>
      <c r="H197" s="41" t="s">
        <v>622</v>
      </c>
      <c r="I197" s="42">
        <f>1025069.4</f>
        <v>1025069.4</v>
      </c>
      <c r="J197" s="41" t="s">
        <v>623</v>
      </c>
      <c r="K197" s="39" t="s">
        <v>57</v>
      </c>
      <c r="L197" s="39" t="s">
        <v>27</v>
      </c>
      <c r="M197" s="39" t="s">
        <v>28</v>
      </c>
      <c r="N197" s="39" t="s">
        <v>28</v>
      </c>
      <c r="O197" s="39" t="s">
        <v>93</v>
      </c>
      <c r="P197" s="39" t="s">
        <v>624</v>
      </c>
      <c r="Q197" s="39" t="s">
        <v>625</v>
      </c>
      <c r="R197" s="43">
        <v>45646</v>
      </c>
      <c r="S197" s="39" t="s">
        <v>68</v>
      </c>
      <c r="T197" s="39" t="s">
        <v>372</v>
      </c>
    </row>
    <row r="198" spans="2:20" x14ac:dyDescent="0.25">
      <c r="B198" s="107"/>
      <c r="C198" s="107"/>
      <c r="D198" s="108"/>
      <c r="E198" s="108"/>
      <c r="F198" s="107"/>
      <c r="G198" s="109"/>
      <c r="H198" s="110" t="s">
        <v>75</v>
      </c>
      <c r="I198" s="133"/>
      <c r="J198" s="110"/>
      <c r="K198" s="108"/>
      <c r="L198" s="108"/>
      <c r="M198" s="108"/>
      <c r="N198" s="108"/>
      <c r="O198" s="108"/>
      <c r="P198" s="108"/>
      <c r="Q198" s="107"/>
      <c r="R198" s="112"/>
      <c r="S198" s="108"/>
      <c r="T198" s="107"/>
    </row>
    <row r="199" spans="2:20" x14ac:dyDescent="0.25">
      <c r="B199" s="127">
        <v>151</v>
      </c>
      <c r="C199" s="127" t="s">
        <v>21</v>
      </c>
      <c r="D199" s="128" t="s">
        <v>22</v>
      </c>
      <c r="E199" s="128">
        <v>3</v>
      </c>
      <c r="F199" s="127" t="s">
        <v>627</v>
      </c>
      <c r="G199" s="129" t="s">
        <v>24</v>
      </c>
      <c r="H199" s="130" t="s">
        <v>628</v>
      </c>
      <c r="I199" s="138">
        <f>150000+150396+72004-175000-8596.59-15780.84-35717-68251.04+4950.47</f>
        <v>74005.000000000015</v>
      </c>
      <c r="J199" s="130" t="s">
        <v>629</v>
      </c>
      <c r="K199" s="128" t="s">
        <v>130</v>
      </c>
      <c r="L199" s="128" t="s">
        <v>39</v>
      </c>
      <c r="M199" s="128" t="s">
        <v>29</v>
      </c>
      <c r="N199" s="128" t="s">
        <v>28</v>
      </c>
      <c r="O199" s="128" t="s">
        <v>93</v>
      </c>
      <c r="P199" s="128" t="s">
        <v>630</v>
      </c>
      <c r="Q199" s="127"/>
      <c r="R199" s="132">
        <v>45323</v>
      </c>
      <c r="S199" s="128" t="s">
        <v>33</v>
      </c>
      <c r="T199" s="128" t="s">
        <v>302</v>
      </c>
    </row>
    <row r="200" spans="2:20" x14ac:dyDescent="0.25">
      <c r="B200" s="107">
        <v>152</v>
      </c>
      <c r="C200" s="107" t="s">
        <v>21</v>
      </c>
      <c r="D200" s="108" t="s">
        <v>22</v>
      </c>
      <c r="E200" s="108">
        <v>3</v>
      </c>
      <c r="F200" s="107" t="s">
        <v>631</v>
      </c>
      <c r="G200" s="109" t="s">
        <v>24</v>
      </c>
      <c r="H200" s="110" t="s">
        <v>632</v>
      </c>
      <c r="I200" s="133">
        <f>3248.8+702.91+889</f>
        <v>4840.71</v>
      </c>
      <c r="J200" s="110" t="s">
        <v>633</v>
      </c>
      <c r="K200" s="108" t="s">
        <v>111</v>
      </c>
      <c r="L200" s="108" t="s">
        <v>39</v>
      </c>
      <c r="M200" s="108" t="s">
        <v>29</v>
      </c>
      <c r="N200" s="108" t="s">
        <v>28</v>
      </c>
      <c r="O200" s="108" t="s">
        <v>155</v>
      </c>
      <c r="P200" s="108" t="s">
        <v>634</v>
      </c>
      <c r="Q200" s="107" t="s">
        <v>635</v>
      </c>
      <c r="R200" s="112">
        <v>45322</v>
      </c>
      <c r="S200" s="108" t="s">
        <v>33</v>
      </c>
      <c r="T200" s="107" t="s">
        <v>861</v>
      </c>
    </row>
    <row r="201" spans="2:20" x14ac:dyDescent="0.25">
      <c r="B201" s="115">
        <v>153</v>
      </c>
      <c r="C201" s="115" t="s">
        <v>21</v>
      </c>
      <c r="D201" s="114" t="s">
        <v>636</v>
      </c>
      <c r="E201" s="114">
        <v>3</v>
      </c>
      <c r="F201" s="115" t="s">
        <v>637</v>
      </c>
      <c r="G201" s="118" t="s">
        <v>327</v>
      </c>
      <c r="H201" s="117" t="s">
        <v>638</v>
      </c>
      <c r="I201" s="146">
        <f>515877.1</f>
        <v>515877.1</v>
      </c>
      <c r="J201" s="117" t="s">
        <v>639</v>
      </c>
      <c r="K201" s="114" t="s">
        <v>57</v>
      </c>
      <c r="L201" s="114" t="s">
        <v>626</v>
      </c>
      <c r="M201" s="114" t="s">
        <v>28</v>
      </c>
      <c r="N201" s="114" t="s">
        <v>29</v>
      </c>
      <c r="O201" s="114" t="s">
        <v>57</v>
      </c>
      <c r="P201" s="114" t="s">
        <v>640</v>
      </c>
      <c r="Q201" s="115"/>
      <c r="R201" s="119" t="s">
        <v>57</v>
      </c>
      <c r="S201" s="114" t="s">
        <v>57</v>
      </c>
      <c r="T201" s="114"/>
    </row>
    <row r="202" spans="2:20" x14ac:dyDescent="0.25">
      <c r="B202" s="7">
        <v>154</v>
      </c>
      <c r="C202" s="7" t="s">
        <v>21</v>
      </c>
      <c r="D202" s="8" t="s">
        <v>22</v>
      </c>
      <c r="E202" s="8">
        <v>3</v>
      </c>
      <c r="F202" s="7" t="s">
        <v>641</v>
      </c>
      <c r="G202" s="10" t="s">
        <v>24</v>
      </c>
      <c r="H202" s="13" t="s">
        <v>642</v>
      </c>
      <c r="I202" s="45">
        <v>10146</v>
      </c>
      <c r="J202" s="13" t="s">
        <v>643</v>
      </c>
      <c r="K202" s="8" t="s">
        <v>130</v>
      </c>
      <c r="L202" s="8" t="s">
        <v>39</v>
      </c>
      <c r="M202" s="8" t="s">
        <v>28</v>
      </c>
      <c r="N202" s="8" t="s">
        <v>29</v>
      </c>
      <c r="O202" s="8" t="s">
        <v>155</v>
      </c>
      <c r="P202" s="8" t="s">
        <v>644</v>
      </c>
      <c r="Q202" s="7" t="s">
        <v>645</v>
      </c>
      <c r="R202" s="12">
        <v>45322</v>
      </c>
      <c r="S202" s="8" t="s">
        <v>33</v>
      </c>
      <c r="T202" s="7" t="s">
        <v>863</v>
      </c>
    </row>
    <row r="203" spans="2:20" x14ac:dyDescent="0.25">
      <c r="B203" s="38">
        <v>155</v>
      </c>
      <c r="C203" s="38" t="s">
        <v>21</v>
      </c>
      <c r="D203" s="39" t="s">
        <v>325</v>
      </c>
      <c r="E203" s="39">
        <v>3</v>
      </c>
      <c r="F203" s="38" t="s">
        <v>387</v>
      </c>
      <c r="G203" s="40" t="s">
        <v>327</v>
      </c>
      <c r="H203" s="41" t="s">
        <v>646</v>
      </c>
      <c r="I203" s="148">
        <f>22266.86+5086.81</f>
        <v>27353.670000000002</v>
      </c>
      <c r="J203" s="41" t="s">
        <v>447</v>
      </c>
      <c r="K203" s="39" t="s">
        <v>57</v>
      </c>
      <c r="L203" s="39" t="s">
        <v>39</v>
      </c>
      <c r="M203" s="39" t="s">
        <v>28</v>
      </c>
      <c r="N203" s="39" t="s">
        <v>29</v>
      </c>
      <c r="O203" s="39" t="s">
        <v>48</v>
      </c>
      <c r="P203" s="39" t="s">
        <v>647</v>
      </c>
      <c r="Q203" s="39" t="s">
        <v>648</v>
      </c>
      <c r="R203" s="43">
        <v>44896</v>
      </c>
      <c r="S203" s="39" t="s">
        <v>33</v>
      </c>
      <c r="T203" s="39" t="s">
        <v>448</v>
      </c>
    </row>
    <row r="204" spans="2:20" x14ac:dyDescent="0.25">
      <c r="B204" s="120">
        <v>156</v>
      </c>
      <c r="C204" s="120" t="s">
        <v>21</v>
      </c>
      <c r="D204" s="121" t="s">
        <v>325</v>
      </c>
      <c r="E204" s="121">
        <v>3</v>
      </c>
      <c r="F204" s="120" t="s">
        <v>352</v>
      </c>
      <c r="G204" s="122" t="s">
        <v>327</v>
      </c>
      <c r="H204" s="123" t="s">
        <v>649</v>
      </c>
      <c r="I204" s="106">
        <f>81333.33+16266.63</f>
        <v>97599.96</v>
      </c>
      <c r="J204" s="123" t="s">
        <v>425</v>
      </c>
      <c r="K204" s="121" t="s">
        <v>57</v>
      </c>
      <c r="L204" s="121" t="s">
        <v>27</v>
      </c>
      <c r="M204" s="121" t="s">
        <v>28</v>
      </c>
      <c r="N204" s="121" t="s">
        <v>29</v>
      </c>
      <c r="O204" s="121" t="s">
        <v>48</v>
      </c>
      <c r="P204" s="121" t="s">
        <v>650</v>
      </c>
      <c r="Q204" s="120" t="s">
        <v>651</v>
      </c>
      <c r="R204" s="124">
        <v>44915</v>
      </c>
      <c r="S204" s="121" t="s">
        <v>68</v>
      </c>
      <c r="T204" s="121" t="s">
        <v>372</v>
      </c>
    </row>
    <row r="205" spans="2:20" x14ac:dyDescent="0.25">
      <c r="B205" s="115">
        <v>157</v>
      </c>
      <c r="C205" s="115" t="s">
        <v>21</v>
      </c>
      <c r="D205" s="114" t="s">
        <v>325</v>
      </c>
      <c r="E205" s="114">
        <v>3</v>
      </c>
      <c r="F205" s="115" t="s">
        <v>352</v>
      </c>
      <c r="G205" s="118" t="s">
        <v>327</v>
      </c>
      <c r="H205" s="117" t="s">
        <v>652</v>
      </c>
      <c r="I205" s="104">
        <f>31309.84+6145.52</f>
        <v>37455.360000000001</v>
      </c>
      <c r="J205" s="117" t="s">
        <v>653</v>
      </c>
      <c r="K205" s="114" t="s">
        <v>57</v>
      </c>
      <c r="L205" s="114" t="s">
        <v>626</v>
      </c>
      <c r="M205" s="114" t="s">
        <v>28</v>
      </c>
      <c r="N205" s="114" t="s">
        <v>29</v>
      </c>
      <c r="O205" s="114" t="s">
        <v>48</v>
      </c>
      <c r="P205" s="114" t="s">
        <v>654</v>
      </c>
      <c r="Q205" s="114" t="s">
        <v>655</v>
      </c>
      <c r="R205" s="119" t="s">
        <v>57</v>
      </c>
      <c r="S205" s="114" t="s">
        <v>33</v>
      </c>
      <c r="T205" s="114" t="s">
        <v>346</v>
      </c>
    </row>
    <row r="206" spans="2:20" x14ac:dyDescent="0.25">
      <c r="B206" s="120">
        <v>158</v>
      </c>
      <c r="C206" s="120" t="s">
        <v>21</v>
      </c>
      <c r="D206" s="121" t="s">
        <v>471</v>
      </c>
      <c r="E206" s="121">
        <v>3</v>
      </c>
      <c r="F206" s="120" t="s">
        <v>326</v>
      </c>
      <c r="G206" s="122" t="s">
        <v>327</v>
      </c>
      <c r="H206" s="123" t="s">
        <v>656</v>
      </c>
      <c r="I206" s="147">
        <f>1534102.74+129078.66</f>
        <v>1663181.4</v>
      </c>
      <c r="J206" s="123" t="s">
        <v>472</v>
      </c>
      <c r="K206" s="121" t="s">
        <v>57</v>
      </c>
      <c r="L206" s="121" t="s">
        <v>330</v>
      </c>
      <c r="M206" s="121" t="s">
        <v>28</v>
      </c>
      <c r="N206" s="121" t="s">
        <v>29</v>
      </c>
      <c r="O206" s="121" t="s">
        <v>48</v>
      </c>
      <c r="P206" s="121" t="s">
        <v>657</v>
      </c>
      <c r="Q206" s="120" t="s">
        <v>658</v>
      </c>
      <c r="R206" s="124" t="s">
        <v>57</v>
      </c>
      <c r="S206" s="121" t="s">
        <v>42</v>
      </c>
      <c r="T206" s="121" t="s">
        <v>473</v>
      </c>
    </row>
    <row r="207" spans="2:20" x14ac:dyDescent="0.25">
      <c r="B207" s="3">
        <v>159.1</v>
      </c>
      <c r="C207" s="3" t="s">
        <v>21</v>
      </c>
      <c r="D207" s="4" t="s">
        <v>22</v>
      </c>
      <c r="E207" s="4">
        <v>3</v>
      </c>
      <c r="F207" s="3" t="s">
        <v>627</v>
      </c>
      <c r="G207" s="6" t="s">
        <v>24</v>
      </c>
      <c r="H207" s="14" t="s">
        <v>659</v>
      </c>
      <c r="I207" s="150">
        <f>177151.89-12888+35717</f>
        <v>199980.89</v>
      </c>
      <c r="J207" s="14" t="s">
        <v>660</v>
      </c>
      <c r="K207" s="4" t="s">
        <v>130</v>
      </c>
      <c r="L207" s="4" t="s">
        <v>39</v>
      </c>
      <c r="M207" s="4" t="s">
        <v>29</v>
      </c>
      <c r="N207" s="4" t="s">
        <v>28</v>
      </c>
      <c r="O207" s="4" t="s">
        <v>93</v>
      </c>
      <c r="P207" s="4" t="s">
        <v>661</v>
      </c>
      <c r="Q207" s="3"/>
      <c r="R207" s="11">
        <v>45323</v>
      </c>
      <c r="S207" s="4" t="s">
        <v>33</v>
      </c>
      <c r="T207" s="4" t="s">
        <v>302</v>
      </c>
    </row>
    <row r="208" spans="2:20" x14ac:dyDescent="0.25">
      <c r="B208" s="7">
        <v>159.19999999999999</v>
      </c>
      <c r="C208" s="7" t="s">
        <v>21</v>
      </c>
      <c r="D208" s="8" t="s">
        <v>22</v>
      </c>
      <c r="E208" s="8">
        <v>3</v>
      </c>
      <c r="F208" s="7"/>
      <c r="G208" s="10" t="s">
        <v>24</v>
      </c>
      <c r="H208" s="13" t="s">
        <v>662</v>
      </c>
      <c r="I208" s="45">
        <f>200000+175000+9000</f>
        <v>384000</v>
      </c>
      <c r="J208" s="13" t="s">
        <v>660</v>
      </c>
      <c r="K208" s="8" t="s">
        <v>130</v>
      </c>
      <c r="L208" s="8" t="s">
        <v>39</v>
      </c>
      <c r="M208" s="8" t="s">
        <v>29</v>
      </c>
      <c r="N208" s="8" t="s">
        <v>28</v>
      </c>
      <c r="O208" s="8" t="s">
        <v>93</v>
      </c>
      <c r="P208" s="8" t="s">
        <v>663</v>
      </c>
      <c r="Q208" s="8" t="s">
        <v>934</v>
      </c>
      <c r="R208" s="12">
        <v>45474</v>
      </c>
      <c r="S208" s="8" t="s">
        <v>33</v>
      </c>
      <c r="T208" s="7" t="s">
        <v>302</v>
      </c>
    </row>
    <row r="209" spans="2:20" x14ac:dyDescent="0.25">
      <c r="B209" s="38">
        <v>160</v>
      </c>
      <c r="C209" s="38" t="s">
        <v>21</v>
      </c>
      <c r="D209" s="39" t="s">
        <v>325</v>
      </c>
      <c r="E209" s="39">
        <v>4</v>
      </c>
      <c r="F209" s="38"/>
      <c r="G209" s="40" t="s">
        <v>327</v>
      </c>
      <c r="H209" s="41" t="s">
        <v>664</v>
      </c>
      <c r="I209" s="42">
        <v>42200</v>
      </c>
      <c r="J209" s="41" t="s">
        <v>665</v>
      </c>
      <c r="K209" s="39" t="s">
        <v>57</v>
      </c>
      <c r="L209" s="39" t="s">
        <v>27</v>
      </c>
      <c r="M209" s="39" t="s">
        <v>29</v>
      </c>
      <c r="N209" s="39" t="s">
        <v>28</v>
      </c>
      <c r="O209" s="39" t="s">
        <v>155</v>
      </c>
      <c r="P209" s="39" t="s">
        <v>666</v>
      </c>
      <c r="Q209" s="39" t="s">
        <v>667</v>
      </c>
      <c r="R209" s="43">
        <v>45311</v>
      </c>
      <c r="S209" s="39" t="s">
        <v>33</v>
      </c>
      <c r="T209" s="39" t="s">
        <v>858</v>
      </c>
    </row>
    <row r="210" spans="2:20" x14ac:dyDescent="0.25">
      <c r="B210" s="7">
        <v>161</v>
      </c>
      <c r="C210" s="7" t="s">
        <v>21</v>
      </c>
      <c r="D210" s="8" t="s">
        <v>22</v>
      </c>
      <c r="E210" s="8">
        <v>3</v>
      </c>
      <c r="F210" s="7" t="s">
        <v>114</v>
      </c>
      <c r="G210" s="10" t="s">
        <v>24</v>
      </c>
      <c r="H210" s="13" t="s">
        <v>668</v>
      </c>
      <c r="I210" s="149">
        <f>23057.58+5526.804+7911.65+13408.766-23905</f>
        <v>25999.800000000003</v>
      </c>
      <c r="J210" s="13" t="s">
        <v>633</v>
      </c>
      <c r="K210" s="8" t="s">
        <v>111</v>
      </c>
      <c r="L210" s="8" t="s">
        <v>39</v>
      </c>
      <c r="M210" s="8" t="s">
        <v>29</v>
      </c>
      <c r="N210" s="8" t="s">
        <v>28</v>
      </c>
      <c r="O210" s="8" t="s">
        <v>155</v>
      </c>
      <c r="P210" s="8" t="s">
        <v>669</v>
      </c>
      <c r="Q210" s="7" t="s">
        <v>670</v>
      </c>
      <c r="R210" s="12">
        <v>45382</v>
      </c>
      <c r="S210" s="8" t="s">
        <v>33</v>
      </c>
      <c r="T210" s="7" t="s">
        <v>864</v>
      </c>
    </row>
    <row r="211" spans="2:20" x14ac:dyDescent="0.25">
      <c r="B211" s="3">
        <v>162</v>
      </c>
      <c r="C211" s="3" t="s">
        <v>21</v>
      </c>
      <c r="D211" s="4" t="s">
        <v>22</v>
      </c>
      <c r="E211" s="4">
        <v>3</v>
      </c>
      <c r="F211" s="3" t="s">
        <v>671</v>
      </c>
      <c r="G211" s="6" t="s">
        <v>24</v>
      </c>
      <c r="H211" s="14" t="s">
        <v>672</v>
      </c>
      <c r="I211" s="46">
        <v>2515</v>
      </c>
      <c r="J211" s="14"/>
      <c r="K211" s="4" t="s">
        <v>232</v>
      </c>
      <c r="L211" s="4" t="s">
        <v>39</v>
      </c>
      <c r="M211" s="4" t="s">
        <v>29</v>
      </c>
      <c r="N211" s="4" t="s">
        <v>28</v>
      </c>
      <c r="O211" s="4" t="s">
        <v>48</v>
      </c>
      <c r="P211" s="4" t="s">
        <v>673</v>
      </c>
      <c r="Q211" s="3"/>
      <c r="R211" s="11"/>
      <c r="S211" s="4" t="s">
        <v>33</v>
      </c>
      <c r="T211" s="4" t="s">
        <v>1072</v>
      </c>
    </row>
    <row r="212" spans="2:20" x14ac:dyDescent="0.25">
      <c r="B212" s="120">
        <v>163</v>
      </c>
      <c r="C212" s="120" t="s">
        <v>21</v>
      </c>
      <c r="D212" s="121" t="s">
        <v>325</v>
      </c>
      <c r="E212" s="121">
        <v>4</v>
      </c>
      <c r="F212" s="120"/>
      <c r="G212" s="122" t="s">
        <v>327</v>
      </c>
      <c r="H212" s="123" t="s">
        <v>674</v>
      </c>
      <c r="I212" s="106">
        <f>353956.75+54193.25</f>
        <v>408150</v>
      </c>
      <c r="J212" s="123" t="s">
        <v>675</v>
      </c>
      <c r="K212" s="121" t="s">
        <v>57</v>
      </c>
      <c r="L212" s="121" t="s">
        <v>27</v>
      </c>
      <c r="M212" s="121" t="s">
        <v>29</v>
      </c>
      <c r="N212" s="121" t="s">
        <v>28</v>
      </c>
      <c r="O212" s="121" t="s">
        <v>93</v>
      </c>
      <c r="P212" s="121" t="s">
        <v>676</v>
      </c>
      <c r="Q212" s="120"/>
      <c r="R212" s="124">
        <v>45463</v>
      </c>
      <c r="S212" s="121" t="s">
        <v>33</v>
      </c>
      <c r="T212" s="121" t="s">
        <v>865</v>
      </c>
    </row>
    <row r="213" spans="2:20" x14ac:dyDescent="0.25">
      <c r="B213" s="3">
        <v>164</v>
      </c>
      <c r="C213" s="3" t="s">
        <v>21</v>
      </c>
      <c r="D213" s="4" t="s">
        <v>499</v>
      </c>
      <c r="E213" s="4">
        <v>3</v>
      </c>
      <c r="F213" s="3" t="s">
        <v>224</v>
      </c>
      <c r="G213" s="6" t="s">
        <v>500</v>
      </c>
      <c r="H213" s="14" t="s">
        <v>677</v>
      </c>
      <c r="I213" s="46">
        <v>30000</v>
      </c>
      <c r="J213" s="14" t="s">
        <v>678</v>
      </c>
      <c r="K213" s="4" t="s">
        <v>57</v>
      </c>
      <c r="L213" s="4" t="s">
        <v>502</v>
      </c>
      <c r="M213" s="4" t="s">
        <v>29</v>
      </c>
      <c r="N213" s="4" t="s">
        <v>28</v>
      </c>
      <c r="O213" s="4" t="s">
        <v>155</v>
      </c>
      <c r="P213" s="4" t="s">
        <v>679</v>
      </c>
      <c r="Q213" s="3"/>
      <c r="R213" s="11">
        <v>45474</v>
      </c>
      <c r="S213" s="4" t="s">
        <v>68</v>
      </c>
      <c r="T213" s="4" t="s">
        <v>504</v>
      </c>
    </row>
    <row r="214" spans="2:20" x14ac:dyDescent="0.25">
      <c r="B214" s="107">
        <v>165</v>
      </c>
      <c r="C214" s="107" t="s">
        <v>21</v>
      </c>
      <c r="D214" s="108" t="s">
        <v>499</v>
      </c>
      <c r="E214" s="108">
        <v>3</v>
      </c>
      <c r="F214" s="107" t="s">
        <v>511</v>
      </c>
      <c r="G214" s="109" t="s">
        <v>500</v>
      </c>
      <c r="H214" s="110" t="s">
        <v>680</v>
      </c>
      <c r="I214" s="133">
        <v>515846.95</v>
      </c>
      <c r="J214" s="110" t="s">
        <v>513</v>
      </c>
      <c r="K214" s="108" t="s">
        <v>57</v>
      </c>
      <c r="L214" s="108" t="s">
        <v>502</v>
      </c>
      <c r="M214" s="108" t="s">
        <v>28</v>
      </c>
      <c r="N214" s="108" t="s">
        <v>28</v>
      </c>
      <c r="O214" s="108" t="s">
        <v>155</v>
      </c>
      <c r="P214" s="108" t="s">
        <v>1040</v>
      </c>
      <c r="Q214" s="107"/>
      <c r="R214" s="112" t="s">
        <v>57</v>
      </c>
      <c r="S214" s="108" t="s">
        <v>42</v>
      </c>
      <c r="T214" s="107" t="s">
        <v>516</v>
      </c>
    </row>
    <row r="215" spans="2:20" x14ac:dyDescent="0.25">
      <c r="B215" s="127">
        <v>166</v>
      </c>
      <c r="C215" s="127" t="s">
        <v>21</v>
      </c>
      <c r="D215" s="128" t="s">
        <v>22</v>
      </c>
      <c r="E215" s="128">
        <v>4</v>
      </c>
      <c r="F215" s="127" t="s">
        <v>681</v>
      </c>
      <c r="G215" s="129" t="s">
        <v>24</v>
      </c>
      <c r="H215" s="130" t="s">
        <v>682</v>
      </c>
      <c r="I215" s="138">
        <f>17556.86-2377</f>
        <v>15179.86</v>
      </c>
      <c r="J215" s="130" t="s">
        <v>683</v>
      </c>
      <c r="K215" s="128" t="s">
        <v>111</v>
      </c>
      <c r="L215" s="128" t="s">
        <v>39</v>
      </c>
      <c r="M215" s="128" t="s">
        <v>29</v>
      </c>
      <c r="N215" s="128" t="s">
        <v>28</v>
      </c>
      <c r="O215" s="128" t="s">
        <v>155</v>
      </c>
      <c r="P215" s="128" t="s">
        <v>684</v>
      </c>
      <c r="Q215" s="127" t="s">
        <v>685</v>
      </c>
      <c r="R215" s="132">
        <v>45566</v>
      </c>
      <c r="S215" s="128" t="s">
        <v>33</v>
      </c>
      <c r="T215" s="128" t="s">
        <v>686</v>
      </c>
    </row>
    <row r="216" spans="2:20" x14ac:dyDescent="0.25">
      <c r="B216" s="107">
        <v>167</v>
      </c>
      <c r="C216" s="107" t="s">
        <v>21</v>
      </c>
      <c r="D216" s="108" t="s">
        <v>22</v>
      </c>
      <c r="E216" s="108">
        <v>4</v>
      </c>
      <c r="F216" s="107"/>
      <c r="G216" s="109" t="s">
        <v>24</v>
      </c>
      <c r="H216" s="110" t="s">
        <v>687</v>
      </c>
      <c r="I216" s="133">
        <f>30000+12094+24906+11000</f>
        <v>78000</v>
      </c>
      <c r="J216" s="110"/>
      <c r="K216" s="108" t="s">
        <v>187</v>
      </c>
      <c r="L216" s="108" t="s">
        <v>39</v>
      </c>
      <c r="M216" s="108" t="s">
        <v>29</v>
      </c>
      <c r="N216" s="108" t="s">
        <v>28</v>
      </c>
      <c r="O216" s="108" t="s">
        <v>93</v>
      </c>
      <c r="P216" s="108" t="s">
        <v>688</v>
      </c>
      <c r="Q216" s="107"/>
      <c r="R216" s="112">
        <v>45657</v>
      </c>
      <c r="S216" s="108" t="s">
        <v>33</v>
      </c>
      <c r="T216" s="107" t="s">
        <v>868</v>
      </c>
    </row>
    <row r="217" spans="2:20" x14ac:dyDescent="0.25">
      <c r="B217" s="127">
        <v>168</v>
      </c>
      <c r="C217" s="127" t="s">
        <v>21</v>
      </c>
      <c r="D217" s="128" t="s">
        <v>22</v>
      </c>
      <c r="E217" s="128">
        <v>3</v>
      </c>
      <c r="F217" s="127" t="s">
        <v>932</v>
      </c>
      <c r="G217" s="129" t="s">
        <v>24</v>
      </c>
      <c r="H217" s="130" t="s">
        <v>689</v>
      </c>
      <c r="I217" s="134">
        <v>3728.5</v>
      </c>
      <c r="J217" s="130" t="s">
        <v>690</v>
      </c>
      <c r="K217" s="128" t="s">
        <v>130</v>
      </c>
      <c r="L217" s="128" t="s">
        <v>39</v>
      </c>
      <c r="M217" s="128" t="s">
        <v>29</v>
      </c>
      <c r="N217" s="128" t="s">
        <v>28</v>
      </c>
      <c r="O217" s="128" t="s">
        <v>155</v>
      </c>
      <c r="P217" s="128" t="s">
        <v>691</v>
      </c>
      <c r="Q217" s="127" t="s">
        <v>838</v>
      </c>
      <c r="R217" s="132">
        <v>45383</v>
      </c>
      <c r="S217" s="128" t="s">
        <v>33</v>
      </c>
      <c r="T217" s="128" t="s">
        <v>1062</v>
      </c>
    </row>
    <row r="218" spans="2:20" x14ac:dyDescent="0.25">
      <c r="B218" s="107">
        <v>169</v>
      </c>
      <c r="C218" s="107" t="s">
        <v>21</v>
      </c>
      <c r="D218" s="108" t="s">
        <v>22</v>
      </c>
      <c r="E218" s="108">
        <v>3</v>
      </c>
      <c r="F218" s="107" t="s">
        <v>511</v>
      </c>
      <c r="G218" s="109" t="s">
        <v>24</v>
      </c>
      <c r="H218" s="110" t="s">
        <v>692</v>
      </c>
      <c r="I218" s="133">
        <v>2574</v>
      </c>
      <c r="J218" s="110" t="s">
        <v>693</v>
      </c>
      <c r="K218" s="108" t="s">
        <v>130</v>
      </c>
      <c r="L218" s="108" t="s">
        <v>39</v>
      </c>
      <c r="M218" s="108" t="s">
        <v>29</v>
      </c>
      <c r="N218" s="108" t="s">
        <v>28</v>
      </c>
      <c r="O218" s="108" t="s">
        <v>155</v>
      </c>
      <c r="P218" s="108" t="s">
        <v>694</v>
      </c>
      <c r="Q218" s="107" t="s">
        <v>833</v>
      </c>
      <c r="R218" s="112">
        <v>45432</v>
      </c>
      <c r="S218" s="108" t="s">
        <v>33</v>
      </c>
      <c r="T218" s="107" t="s">
        <v>695</v>
      </c>
    </row>
    <row r="219" spans="2:20" x14ac:dyDescent="0.25">
      <c r="B219" s="115">
        <v>170</v>
      </c>
      <c r="C219" s="115" t="s">
        <v>21</v>
      </c>
      <c r="D219" s="114" t="s">
        <v>325</v>
      </c>
      <c r="E219" s="114">
        <v>3</v>
      </c>
      <c r="F219" s="115"/>
      <c r="G219" s="118" t="s">
        <v>327</v>
      </c>
      <c r="H219" s="117" t="s">
        <v>696</v>
      </c>
      <c r="I219" s="104">
        <f>25000+14645.54+55384.85</f>
        <v>95030.39</v>
      </c>
      <c r="J219" s="117" t="s">
        <v>697</v>
      </c>
      <c r="K219" s="114" t="s">
        <v>57</v>
      </c>
      <c r="L219" s="114" t="s">
        <v>27</v>
      </c>
      <c r="M219" s="114" t="s">
        <v>29</v>
      </c>
      <c r="N219" s="114" t="s">
        <v>28</v>
      </c>
      <c r="O219" s="114" t="s">
        <v>93</v>
      </c>
      <c r="P219" s="114" t="s">
        <v>698</v>
      </c>
      <c r="Q219" s="114" t="s">
        <v>699</v>
      </c>
      <c r="R219" s="119">
        <v>45585</v>
      </c>
      <c r="S219" s="114" t="s">
        <v>33</v>
      </c>
      <c r="T219" s="114" t="s">
        <v>700</v>
      </c>
    </row>
    <row r="220" spans="2:20" x14ac:dyDescent="0.25">
      <c r="B220" s="120"/>
      <c r="C220" s="120"/>
      <c r="D220" s="121"/>
      <c r="E220" s="121"/>
      <c r="F220" s="120"/>
      <c r="G220" s="122"/>
      <c r="H220" s="157" t="s">
        <v>75</v>
      </c>
      <c r="I220" s="106"/>
      <c r="J220" s="123"/>
      <c r="K220" s="121"/>
      <c r="L220" s="121"/>
      <c r="M220" s="121"/>
      <c r="N220" s="121"/>
      <c r="O220" s="121"/>
      <c r="P220" s="121"/>
      <c r="Q220" s="120"/>
      <c r="R220" s="124"/>
      <c r="S220" s="121"/>
      <c r="T220" s="121"/>
    </row>
    <row r="221" spans="2:20" x14ac:dyDescent="0.25">
      <c r="B221" s="115">
        <v>172</v>
      </c>
      <c r="C221" s="115" t="s">
        <v>21</v>
      </c>
      <c r="D221" s="114" t="s">
        <v>325</v>
      </c>
      <c r="E221" s="114">
        <v>4</v>
      </c>
      <c r="F221" s="115"/>
      <c r="G221" s="118" t="s">
        <v>327</v>
      </c>
      <c r="H221" s="117" t="s">
        <v>701</v>
      </c>
      <c r="I221" s="104">
        <f>2400+6939.6</f>
        <v>9339.6</v>
      </c>
      <c r="J221" s="117" t="s">
        <v>702</v>
      </c>
      <c r="K221" s="114" t="s">
        <v>57</v>
      </c>
      <c r="L221" s="114" t="s">
        <v>27</v>
      </c>
      <c r="M221" s="114" t="s">
        <v>29</v>
      </c>
      <c r="N221" s="114" t="s">
        <v>28</v>
      </c>
      <c r="O221" s="114" t="s">
        <v>155</v>
      </c>
      <c r="P221" s="114" t="s">
        <v>703</v>
      </c>
      <c r="Q221" s="114" t="s">
        <v>699</v>
      </c>
      <c r="R221" s="119">
        <v>45463</v>
      </c>
      <c r="S221" s="114" t="s">
        <v>33</v>
      </c>
      <c r="T221" s="114" t="s">
        <v>961</v>
      </c>
    </row>
    <row r="222" spans="2:20" x14ac:dyDescent="0.25">
      <c r="B222" s="107">
        <v>173</v>
      </c>
      <c r="C222" s="107" t="s">
        <v>21</v>
      </c>
      <c r="D222" s="108" t="s">
        <v>22</v>
      </c>
      <c r="E222" s="108">
        <v>4</v>
      </c>
      <c r="F222" s="107"/>
      <c r="G222" s="109" t="s">
        <v>24</v>
      </c>
      <c r="H222" s="110" t="s">
        <v>704</v>
      </c>
      <c r="I222" s="133">
        <v>5000</v>
      </c>
      <c r="J222" s="110" t="s">
        <v>705</v>
      </c>
      <c r="K222" s="108" t="s">
        <v>889</v>
      </c>
      <c r="L222" s="108" t="s">
        <v>39</v>
      </c>
      <c r="M222" s="108" t="s">
        <v>29</v>
      </c>
      <c r="N222" s="108" t="s">
        <v>28</v>
      </c>
      <c r="O222" s="108" t="s">
        <v>155</v>
      </c>
      <c r="P222" s="108" t="s">
        <v>706</v>
      </c>
      <c r="Q222" s="107"/>
      <c r="R222" s="112">
        <v>45446</v>
      </c>
      <c r="S222" s="108" t="s">
        <v>33</v>
      </c>
      <c r="T222" s="107" t="s">
        <v>869</v>
      </c>
    </row>
    <row r="223" spans="2:20" x14ac:dyDescent="0.25">
      <c r="B223" s="127">
        <v>174.1</v>
      </c>
      <c r="C223" s="127" t="s">
        <v>21</v>
      </c>
      <c r="D223" s="128" t="s">
        <v>22</v>
      </c>
      <c r="E223" s="128">
        <v>4</v>
      </c>
      <c r="F223" s="127"/>
      <c r="G223" s="129" t="s">
        <v>24</v>
      </c>
      <c r="H223" s="130" t="s">
        <v>1009</v>
      </c>
      <c r="I223" s="137">
        <f>2364700+363800</f>
        <v>2728500</v>
      </c>
      <c r="J223" s="130" t="s">
        <v>707</v>
      </c>
      <c r="K223" s="128" t="s">
        <v>889</v>
      </c>
      <c r="L223" s="128" t="s">
        <v>39</v>
      </c>
      <c r="M223" s="128" t="s">
        <v>29</v>
      </c>
      <c r="N223" s="128" t="s">
        <v>28</v>
      </c>
      <c r="O223" s="128" t="s">
        <v>93</v>
      </c>
      <c r="P223" s="128" t="s">
        <v>708</v>
      </c>
      <c r="Q223" s="127" t="s">
        <v>1005</v>
      </c>
      <c r="R223" s="132">
        <v>45505</v>
      </c>
      <c r="S223" s="128" t="s">
        <v>33</v>
      </c>
      <c r="T223" s="128" t="s">
        <v>870</v>
      </c>
    </row>
    <row r="224" spans="2:20" x14ac:dyDescent="0.25">
      <c r="B224" s="107">
        <v>174.2</v>
      </c>
      <c r="C224" s="107" t="s">
        <v>21</v>
      </c>
      <c r="D224" s="108" t="s">
        <v>22</v>
      </c>
      <c r="E224" s="107">
        <v>4</v>
      </c>
      <c r="F224" s="107"/>
      <c r="G224" s="109" t="s">
        <v>24</v>
      </c>
      <c r="H224" s="110" t="s">
        <v>1010</v>
      </c>
      <c r="I224" s="133">
        <f>313630.5</f>
        <v>313630.5</v>
      </c>
      <c r="J224" s="110" t="s">
        <v>707</v>
      </c>
      <c r="K224" s="108" t="s">
        <v>889</v>
      </c>
      <c r="L224" s="108" t="s">
        <v>39</v>
      </c>
      <c r="M224" s="108" t="s">
        <v>29</v>
      </c>
      <c r="N224" s="108" t="s">
        <v>28</v>
      </c>
      <c r="O224" s="108" t="s">
        <v>93</v>
      </c>
      <c r="P224" s="108" t="s">
        <v>1008</v>
      </c>
      <c r="Q224" s="107"/>
      <c r="R224" s="113">
        <v>45505</v>
      </c>
      <c r="S224" s="108" t="s">
        <v>33</v>
      </c>
      <c r="T224" s="107" t="s">
        <v>870</v>
      </c>
    </row>
    <row r="225" spans="2:20" x14ac:dyDescent="0.25">
      <c r="B225" s="127">
        <v>175</v>
      </c>
      <c r="C225" s="127" t="s">
        <v>21</v>
      </c>
      <c r="D225" s="128" t="s">
        <v>22</v>
      </c>
      <c r="E225" s="128">
        <v>3</v>
      </c>
      <c r="F225" s="127"/>
      <c r="G225" s="129" t="s">
        <v>24</v>
      </c>
      <c r="H225" s="130" t="s">
        <v>709</v>
      </c>
      <c r="I225" s="134">
        <v>46656.4</v>
      </c>
      <c r="J225" s="130" t="s">
        <v>710</v>
      </c>
      <c r="K225" s="128" t="s">
        <v>111</v>
      </c>
      <c r="L225" s="128" t="s">
        <v>39</v>
      </c>
      <c r="M225" s="128" t="s">
        <v>29</v>
      </c>
      <c r="N225" s="128" t="s">
        <v>28</v>
      </c>
      <c r="O225" s="128" t="s">
        <v>93</v>
      </c>
      <c r="P225" s="128" t="s">
        <v>711</v>
      </c>
      <c r="Q225" s="127"/>
      <c r="R225" s="132">
        <v>45505</v>
      </c>
      <c r="S225" s="128" t="s">
        <v>33</v>
      </c>
      <c r="T225" s="128" t="s">
        <v>712</v>
      </c>
    </row>
    <row r="226" spans="2:20" x14ac:dyDescent="0.25">
      <c r="B226" s="120">
        <v>176</v>
      </c>
      <c r="C226" s="120" t="s">
        <v>21</v>
      </c>
      <c r="D226" s="121" t="s">
        <v>325</v>
      </c>
      <c r="E226" s="121">
        <v>4</v>
      </c>
      <c r="F226" s="120"/>
      <c r="G226" s="122" t="s">
        <v>327</v>
      </c>
      <c r="H226" s="123" t="s">
        <v>713</v>
      </c>
      <c r="I226" s="106">
        <f>3124764.53+0.47-1525286.94</f>
        <v>1599478.06</v>
      </c>
      <c r="J226" s="123" t="s">
        <v>714</v>
      </c>
      <c r="K226" s="121" t="s">
        <v>57</v>
      </c>
      <c r="L226" s="121" t="s">
        <v>27</v>
      </c>
      <c r="M226" s="121" t="s">
        <v>29</v>
      </c>
      <c r="N226" s="121" t="s">
        <v>28</v>
      </c>
      <c r="O226" s="121" t="s">
        <v>93</v>
      </c>
      <c r="P226" s="121" t="s">
        <v>715</v>
      </c>
      <c r="Q226" s="120" t="s">
        <v>699</v>
      </c>
      <c r="R226" s="124">
        <v>45493</v>
      </c>
      <c r="S226" s="121" t="s">
        <v>33</v>
      </c>
      <c r="T226" s="121" t="s">
        <v>858</v>
      </c>
    </row>
    <row r="227" spans="2:20" x14ac:dyDescent="0.25">
      <c r="B227" s="160">
        <v>177.1</v>
      </c>
      <c r="C227" s="32" t="s">
        <v>21</v>
      </c>
      <c r="D227" s="33" t="s">
        <v>325</v>
      </c>
      <c r="E227" s="33">
        <v>4</v>
      </c>
      <c r="F227" s="32" t="s">
        <v>1106</v>
      </c>
      <c r="G227" s="34" t="s">
        <v>327</v>
      </c>
      <c r="H227" s="35" t="s">
        <v>716</v>
      </c>
      <c r="I227" s="36">
        <f>2450000</f>
        <v>2450000</v>
      </c>
      <c r="J227" s="35" t="s">
        <v>717</v>
      </c>
      <c r="K227" s="33" t="s">
        <v>57</v>
      </c>
      <c r="L227" s="33" t="s">
        <v>27</v>
      </c>
      <c r="M227" s="33" t="s">
        <v>29</v>
      </c>
      <c r="N227" s="33" t="s">
        <v>28</v>
      </c>
      <c r="O227" s="33" t="s">
        <v>93</v>
      </c>
      <c r="P227" s="33" t="s">
        <v>718</v>
      </c>
      <c r="Q227" s="33" t="s">
        <v>699</v>
      </c>
      <c r="R227" s="37">
        <v>45493</v>
      </c>
      <c r="S227" s="33" t="s">
        <v>33</v>
      </c>
      <c r="T227" s="33"/>
    </row>
    <row r="228" spans="2:20" x14ac:dyDescent="0.25">
      <c r="B228" s="160">
        <v>177.2</v>
      </c>
      <c r="C228" s="38" t="s">
        <v>21</v>
      </c>
      <c r="D228" s="39" t="s">
        <v>325</v>
      </c>
      <c r="E228" s="38">
        <v>3</v>
      </c>
      <c r="F228" s="38" t="s">
        <v>1107</v>
      </c>
      <c r="G228" s="40" t="s">
        <v>327</v>
      </c>
      <c r="H228" s="41" t="s">
        <v>716</v>
      </c>
      <c r="I228" s="42">
        <f>50000</f>
        <v>50000</v>
      </c>
      <c r="J228" s="41" t="s">
        <v>717</v>
      </c>
      <c r="K228" s="39" t="s">
        <v>57</v>
      </c>
      <c r="L228" s="39" t="s">
        <v>27</v>
      </c>
      <c r="M228" s="39" t="s">
        <v>29</v>
      </c>
      <c r="N228" s="39" t="s">
        <v>28</v>
      </c>
      <c r="O228" s="39" t="s">
        <v>93</v>
      </c>
      <c r="P228" s="39" t="s">
        <v>718</v>
      </c>
      <c r="Q228" s="39" t="s">
        <v>699</v>
      </c>
      <c r="R228" s="161">
        <v>45493</v>
      </c>
      <c r="S228" s="39" t="s">
        <v>33</v>
      </c>
      <c r="T228" s="39"/>
    </row>
    <row r="229" spans="2:20" x14ac:dyDescent="0.25">
      <c r="B229" s="120">
        <v>178</v>
      </c>
      <c r="C229" s="120" t="s">
        <v>21</v>
      </c>
      <c r="D229" s="121" t="s">
        <v>325</v>
      </c>
      <c r="E229" s="121">
        <v>3</v>
      </c>
      <c r="F229" s="120"/>
      <c r="G229" s="122" t="s">
        <v>327</v>
      </c>
      <c r="H229" s="123" t="s">
        <v>719</v>
      </c>
      <c r="I229" s="106">
        <f>319770/12*2</f>
        <v>53295</v>
      </c>
      <c r="J229" s="123" t="s">
        <v>720</v>
      </c>
      <c r="K229" s="121" t="s">
        <v>57</v>
      </c>
      <c r="L229" s="121" t="s">
        <v>27</v>
      </c>
      <c r="M229" s="121" t="s">
        <v>29</v>
      </c>
      <c r="N229" s="121" t="s">
        <v>28</v>
      </c>
      <c r="O229" s="121" t="s">
        <v>93</v>
      </c>
      <c r="P229" s="121" t="s">
        <v>721</v>
      </c>
      <c r="Q229" s="120" t="s">
        <v>699</v>
      </c>
      <c r="R229" s="124">
        <v>45493</v>
      </c>
      <c r="S229" s="121" t="s">
        <v>33</v>
      </c>
      <c r="T229" s="121" t="s">
        <v>722</v>
      </c>
    </row>
    <row r="230" spans="2:20" x14ac:dyDescent="0.25">
      <c r="B230" s="127">
        <v>179</v>
      </c>
      <c r="C230" s="127" t="s">
        <v>21</v>
      </c>
      <c r="D230" s="128" t="s">
        <v>22</v>
      </c>
      <c r="E230" s="128">
        <v>3</v>
      </c>
      <c r="F230" s="127" t="s">
        <v>76</v>
      </c>
      <c r="G230" s="129" t="s">
        <v>24</v>
      </c>
      <c r="H230" s="130" t="s">
        <v>723</v>
      </c>
      <c r="I230" s="134">
        <f>80636.36</f>
        <v>80636.36</v>
      </c>
      <c r="J230" s="130" t="s">
        <v>311</v>
      </c>
      <c r="K230" s="128" t="s">
        <v>306</v>
      </c>
      <c r="L230" s="128" t="s">
        <v>307</v>
      </c>
      <c r="M230" s="128" t="s">
        <v>28</v>
      </c>
      <c r="N230" s="128" t="s">
        <v>29</v>
      </c>
      <c r="O230" s="128" t="s">
        <v>57</v>
      </c>
      <c r="P230" s="128" t="s">
        <v>724</v>
      </c>
      <c r="Q230" s="127"/>
      <c r="R230" s="132" t="s">
        <v>57</v>
      </c>
      <c r="S230" s="128" t="s">
        <v>42</v>
      </c>
      <c r="T230" s="128" t="s">
        <v>163</v>
      </c>
    </row>
    <row r="231" spans="2:20" x14ac:dyDescent="0.25">
      <c r="B231" s="107">
        <v>180</v>
      </c>
      <c r="C231" s="107" t="s">
        <v>21</v>
      </c>
      <c r="D231" s="108" t="s">
        <v>22</v>
      </c>
      <c r="E231" s="108">
        <v>3</v>
      </c>
      <c r="F231" s="107"/>
      <c r="G231" s="109" t="s">
        <v>24</v>
      </c>
      <c r="H231" s="110" t="s">
        <v>813</v>
      </c>
      <c r="I231" s="133">
        <v>15162.53</v>
      </c>
      <c r="J231" s="110" t="s">
        <v>683</v>
      </c>
      <c r="K231" s="108" t="s">
        <v>111</v>
      </c>
      <c r="L231" s="108" t="s">
        <v>39</v>
      </c>
      <c r="M231" s="108" t="s">
        <v>29</v>
      </c>
      <c r="N231" s="108" t="s">
        <v>28</v>
      </c>
      <c r="O231" s="108" t="s">
        <v>155</v>
      </c>
      <c r="P231" s="108" t="s">
        <v>814</v>
      </c>
      <c r="Q231" s="107"/>
      <c r="R231" s="112">
        <v>45536</v>
      </c>
      <c r="S231" s="108" t="s">
        <v>33</v>
      </c>
      <c r="T231" s="107" t="s">
        <v>686</v>
      </c>
    </row>
    <row r="232" spans="2:20" x14ac:dyDescent="0.25">
      <c r="B232" s="127"/>
      <c r="C232" s="127"/>
      <c r="D232" s="128"/>
      <c r="E232" s="128"/>
      <c r="F232" s="127"/>
      <c r="G232" s="129"/>
      <c r="H232" s="130" t="s">
        <v>75</v>
      </c>
      <c r="I232" s="134"/>
      <c r="J232" s="130"/>
      <c r="K232" s="128"/>
      <c r="L232" s="128"/>
      <c r="M232" s="128"/>
      <c r="N232" s="128"/>
      <c r="O232" s="128"/>
      <c r="P232" s="128"/>
      <c r="Q232" s="127"/>
      <c r="R232" s="132"/>
      <c r="S232" s="128"/>
      <c r="T232" s="127"/>
    </row>
    <row r="233" spans="2:20" x14ac:dyDescent="0.25">
      <c r="B233" s="107">
        <v>182</v>
      </c>
      <c r="C233" s="107" t="s">
        <v>21</v>
      </c>
      <c r="D233" s="108" t="s">
        <v>325</v>
      </c>
      <c r="E233" s="108">
        <v>4</v>
      </c>
      <c r="F233" s="107"/>
      <c r="G233" s="109" t="s">
        <v>327</v>
      </c>
      <c r="H233" s="110" t="s">
        <v>816</v>
      </c>
      <c r="I233" s="147">
        <f>20000+1176.25</f>
        <v>21176.25</v>
      </c>
      <c r="J233" s="110" t="s">
        <v>817</v>
      </c>
      <c r="K233" s="108" t="s">
        <v>57</v>
      </c>
      <c r="L233" s="108" t="s">
        <v>330</v>
      </c>
      <c r="M233" s="108" t="s">
        <v>29</v>
      </c>
      <c r="N233" s="108" t="s">
        <v>28</v>
      </c>
      <c r="O233" s="108" t="s">
        <v>155</v>
      </c>
      <c r="P233" s="108" t="s">
        <v>815</v>
      </c>
      <c r="Q233" s="107" t="s">
        <v>699</v>
      </c>
      <c r="R233" s="112">
        <v>45463</v>
      </c>
      <c r="S233" s="108" t="s">
        <v>33</v>
      </c>
      <c r="T233" s="107" t="s">
        <v>1046</v>
      </c>
    </row>
    <row r="234" spans="2:20" x14ac:dyDescent="0.25">
      <c r="B234" s="127">
        <v>183</v>
      </c>
      <c r="C234" s="127" t="s">
        <v>21</v>
      </c>
      <c r="D234" s="128" t="s">
        <v>22</v>
      </c>
      <c r="E234" s="128">
        <v>4</v>
      </c>
      <c r="F234" s="127"/>
      <c r="G234" s="129" t="s">
        <v>24</v>
      </c>
      <c r="H234" s="130" t="s">
        <v>829</v>
      </c>
      <c r="I234" s="134">
        <v>731423.19</v>
      </c>
      <c r="J234" s="130"/>
      <c r="K234" s="128" t="s">
        <v>38</v>
      </c>
      <c r="L234" s="128" t="s">
        <v>307</v>
      </c>
      <c r="M234" s="128" t="s">
        <v>28</v>
      </c>
      <c r="N234" s="128" t="s">
        <v>29</v>
      </c>
      <c r="O234" s="128" t="s">
        <v>57</v>
      </c>
      <c r="P234" s="128" t="s">
        <v>831</v>
      </c>
      <c r="Q234" s="127"/>
      <c r="R234" s="132" t="s">
        <v>57</v>
      </c>
      <c r="S234" s="128" t="s">
        <v>42</v>
      </c>
      <c r="T234" s="128" t="s">
        <v>163</v>
      </c>
    </row>
    <row r="235" spans="2:20" x14ac:dyDescent="0.25">
      <c r="B235" s="107">
        <v>184</v>
      </c>
      <c r="C235" s="107" t="s">
        <v>21</v>
      </c>
      <c r="D235" s="108" t="s">
        <v>22</v>
      </c>
      <c r="E235" s="108">
        <v>3</v>
      </c>
      <c r="F235" s="107"/>
      <c r="G235" s="109" t="s">
        <v>24</v>
      </c>
      <c r="H235" s="110" t="s">
        <v>830</v>
      </c>
      <c r="I235" s="138">
        <f>550000+13850+28150-16359-76000-4774-93037.68-8473.5-10607.66+900000-20430-171600-1220-55500-108240-57473+557268+550002-43650-1971.6+15666+21669.5-363800-182500-1370-42-32-1608-2270-9089-4950.47-216000-65000-930-36582-81969</f>
        <v>1001126.5900000001</v>
      </c>
      <c r="J235" s="110"/>
      <c r="K235" s="108" t="s">
        <v>38</v>
      </c>
      <c r="L235" s="108" t="s">
        <v>39</v>
      </c>
      <c r="M235" s="108" t="s">
        <v>29</v>
      </c>
      <c r="N235" s="108" t="s">
        <v>28</v>
      </c>
      <c r="O235" s="108" t="s">
        <v>57</v>
      </c>
      <c r="P235" s="108" t="s">
        <v>57</v>
      </c>
      <c r="Q235" s="107"/>
      <c r="R235" s="112" t="s">
        <v>57</v>
      </c>
      <c r="S235" s="108"/>
      <c r="T235" s="107"/>
    </row>
    <row r="236" spans="2:20" x14ac:dyDescent="0.25">
      <c r="B236" s="127"/>
      <c r="C236" s="127"/>
      <c r="D236" s="128"/>
      <c r="E236" s="128"/>
      <c r="F236" s="127"/>
      <c r="G236" s="129"/>
      <c r="H236" s="130" t="s">
        <v>75</v>
      </c>
      <c r="I236" s="134"/>
      <c r="J236" s="130"/>
      <c r="K236" s="128"/>
      <c r="L236" s="128"/>
      <c r="M236" s="128"/>
      <c r="N236" s="128"/>
      <c r="O236" s="128"/>
      <c r="P236" s="128"/>
      <c r="Q236" s="127"/>
      <c r="R236" s="132"/>
      <c r="S236" s="128"/>
      <c r="T236" s="128"/>
    </row>
    <row r="237" spans="2:20" x14ac:dyDescent="0.25">
      <c r="B237" s="107">
        <v>186</v>
      </c>
      <c r="C237" s="107" t="s">
        <v>21</v>
      </c>
      <c r="D237" s="108" t="s">
        <v>22</v>
      </c>
      <c r="E237" s="108">
        <v>4</v>
      </c>
      <c r="F237" s="107"/>
      <c r="G237" s="109" t="s">
        <v>24</v>
      </c>
      <c r="H237" s="110" t="s">
        <v>835</v>
      </c>
      <c r="I237" s="133">
        <f>11000</f>
        <v>11000</v>
      </c>
      <c r="J237" s="110"/>
      <c r="K237" s="108" t="s">
        <v>187</v>
      </c>
      <c r="L237" s="108" t="s">
        <v>39</v>
      </c>
      <c r="M237" s="108" t="s">
        <v>29</v>
      </c>
      <c r="N237" s="108" t="s">
        <v>28</v>
      </c>
      <c r="O237" s="108" t="s">
        <v>155</v>
      </c>
      <c r="P237" s="108" t="s">
        <v>834</v>
      </c>
      <c r="Q237" s="107"/>
      <c r="R237" s="112">
        <v>45535</v>
      </c>
      <c r="S237" s="108" t="s">
        <v>33</v>
      </c>
      <c r="T237" s="107" t="s">
        <v>874</v>
      </c>
    </row>
    <row r="238" spans="2:20" x14ac:dyDescent="0.25">
      <c r="B238" s="127">
        <v>187</v>
      </c>
      <c r="C238" s="127" t="s">
        <v>21</v>
      </c>
      <c r="D238" s="128" t="s">
        <v>22</v>
      </c>
      <c r="E238" s="128">
        <v>4</v>
      </c>
      <c r="F238" s="127"/>
      <c r="G238" s="129" t="s">
        <v>24</v>
      </c>
      <c r="H238" s="130" t="s">
        <v>837</v>
      </c>
      <c r="I238" s="134">
        <v>36000</v>
      </c>
      <c r="J238" s="130"/>
      <c r="K238" s="128" t="s">
        <v>187</v>
      </c>
      <c r="L238" s="128" t="s">
        <v>39</v>
      </c>
      <c r="M238" s="128" t="s">
        <v>29</v>
      </c>
      <c r="N238" s="128" t="s">
        <v>28</v>
      </c>
      <c r="O238" s="128" t="s">
        <v>155</v>
      </c>
      <c r="P238" s="128" t="s">
        <v>836</v>
      </c>
      <c r="Q238" s="127"/>
      <c r="R238" s="132">
        <v>45535</v>
      </c>
      <c r="S238" s="128" t="s">
        <v>33</v>
      </c>
      <c r="T238" s="128" t="s">
        <v>875</v>
      </c>
    </row>
    <row r="239" spans="2:20" x14ac:dyDescent="0.25">
      <c r="B239" s="107">
        <v>188</v>
      </c>
      <c r="C239" s="107" t="s">
        <v>21</v>
      </c>
      <c r="D239" s="108" t="s">
        <v>22</v>
      </c>
      <c r="E239" s="108">
        <v>3</v>
      </c>
      <c r="F239" s="107" t="s">
        <v>839</v>
      </c>
      <c r="G239" s="109" t="s">
        <v>24</v>
      </c>
      <c r="H239" s="110" t="s">
        <v>841</v>
      </c>
      <c r="I239" s="133">
        <v>4278.6000000000004</v>
      </c>
      <c r="J239" s="110" t="s">
        <v>840</v>
      </c>
      <c r="K239" s="108" t="s">
        <v>222</v>
      </c>
      <c r="L239" s="108" t="s">
        <v>39</v>
      </c>
      <c r="M239" s="108" t="s">
        <v>29</v>
      </c>
      <c r="N239" s="108" t="s">
        <v>28</v>
      </c>
      <c r="O239" s="108" t="s">
        <v>223</v>
      </c>
      <c r="P239" s="108" t="s">
        <v>842</v>
      </c>
      <c r="Q239" s="107"/>
      <c r="R239" s="112" t="s">
        <v>57</v>
      </c>
      <c r="S239" s="108" t="s">
        <v>33</v>
      </c>
      <c r="T239" s="107" t="s">
        <v>876</v>
      </c>
    </row>
    <row r="240" spans="2:20" x14ac:dyDescent="0.25">
      <c r="B240" s="127">
        <v>189</v>
      </c>
      <c r="C240" s="127" t="s">
        <v>21</v>
      </c>
      <c r="D240" s="128" t="s">
        <v>22</v>
      </c>
      <c r="E240" s="128">
        <v>3</v>
      </c>
      <c r="F240" s="127" t="s">
        <v>843</v>
      </c>
      <c r="G240" s="129" t="s">
        <v>24</v>
      </c>
      <c r="H240" s="130" t="s">
        <v>844</v>
      </c>
      <c r="I240" s="134">
        <v>1012.76</v>
      </c>
      <c r="J240" s="130" t="s">
        <v>845</v>
      </c>
      <c r="K240" s="128" t="s">
        <v>222</v>
      </c>
      <c r="L240" s="128" t="s">
        <v>39</v>
      </c>
      <c r="M240" s="128" t="s">
        <v>29</v>
      </c>
      <c r="N240" s="128" t="s">
        <v>28</v>
      </c>
      <c r="O240" s="128" t="s">
        <v>223</v>
      </c>
      <c r="P240" s="128" t="s">
        <v>846</v>
      </c>
      <c r="Q240" s="127"/>
      <c r="R240" s="132" t="s">
        <v>57</v>
      </c>
      <c r="S240" s="128" t="s">
        <v>33</v>
      </c>
      <c r="T240" s="128" t="s">
        <v>877</v>
      </c>
    </row>
    <row r="241" spans="2:20" x14ac:dyDescent="0.25">
      <c r="B241" s="107">
        <v>190</v>
      </c>
      <c r="C241" s="107" t="s">
        <v>21</v>
      </c>
      <c r="D241" s="108" t="s">
        <v>22</v>
      </c>
      <c r="E241" s="108">
        <v>4</v>
      </c>
      <c r="F241" s="107" t="s">
        <v>848</v>
      </c>
      <c r="G241" s="109" t="s">
        <v>24</v>
      </c>
      <c r="H241" s="110" t="s">
        <v>849</v>
      </c>
      <c r="I241" s="133">
        <v>9861</v>
      </c>
      <c r="J241" s="110" t="s">
        <v>851</v>
      </c>
      <c r="K241" s="108" t="s">
        <v>222</v>
      </c>
      <c r="L241" s="108" t="s">
        <v>39</v>
      </c>
      <c r="M241" s="108" t="s">
        <v>29</v>
      </c>
      <c r="N241" s="108" t="s">
        <v>28</v>
      </c>
      <c r="O241" s="108" t="s">
        <v>223</v>
      </c>
      <c r="P241" s="108" t="s">
        <v>847</v>
      </c>
      <c r="Q241" s="107"/>
      <c r="R241" s="112" t="s">
        <v>57</v>
      </c>
      <c r="S241" s="108" t="s">
        <v>33</v>
      </c>
      <c r="T241" s="107" t="s">
        <v>850</v>
      </c>
    </row>
    <row r="242" spans="2:20" x14ac:dyDescent="0.25">
      <c r="B242" s="127">
        <v>191</v>
      </c>
      <c r="C242" s="127" t="s">
        <v>21</v>
      </c>
      <c r="D242" s="128" t="s">
        <v>22</v>
      </c>
      <c r="E242" s="128">
        <v>3</v>
      </c>
      <c r="F242" s="127"/>
      <c r="G242" s="129" t="s">
        <v>24</v>
      </c>
      <c r="H242" s="130" t="s">
        <v>855</v>
      </c>
      <c r="I242" s="137">
        <f>2500+1971.6</f>
        <v>4471.6000000000004</v>
      </c>
      <c r="J242" s="130" t="s">
        <v>872</v>
      </c>
      <c r="K242" s="128" t="s">
        <v>278</v>
      </c>
      <c r="L242" s="128" t="s">
        <v>39</v>
      </c>
      <c r="M242" s="128" t="s">
        <v>29</v>
      </c>
      <c r="N242" s="128" t="s">
        <v>28</v>
      </c>
      <c r="O242" s="128" t="s">
        <v>155</v>
      </c>
      <c r="P242" s="128" t="s">
        <v>866</v>
      </c>
      <c r="Q242" s="127"/>
      <c r="R242" s="132">
        <v>45504</v>
      </c>
      <c r="S242" s="128" t="s">
        <v>33</v>
      </c>
      <c r="T242" s="128" t="s">
        <v>871</v>
      </c>
    </row>
    <row r="243" spans="2:20" x14ac:dyDescent="0.25">
      <c r="B243" s="107">
        <v>192</v>
      </c>
      <c r="C243" s="107" t="s">
        <v>21</v>
      </c>
      <c r="D243" s="108" t="s">
        <v>22</v>
      </c>
      <c r="E243" s="108">
        <v>3</v>
      </c>
      <c r="F243" s="107"/>
      <c r="G243" s="109" t="s">
        <v>24</v>
      </c>
      <c r="H243" s="110" t="s">
        <v>860</v>
      </c>
      <c r="I243" s="133">
        <v>17500</v>
      </c>
      <c r="J243" s="110" t="s">
        <v>873</v>
      </c>
      <c r="K243" s="108" t="s">
        <v>278</v>
      </c>
      <c r="L243" s="108" t="s">
        <v>39</v>
      </c>
      <c r="M243" s="108" t="s">
        <v>29</v>
      </c>
      <c r="N243" s="108" t="s">
        <v>28</v>
      </c>
      <c r="O243" s="108" t="s">
        <v>155</v>
      </c>
      <c r="P243" s="108" t="s">
        <v>867</v>
      </c>
      <c r="Q243" s="107"/>
      <c r="R243" s="112">
        <v>45504</v>
      </c>
      <c r="S243" s="108" t="s">
        <v>33</v>
      </c>
      <c r="T243" s="107" t="s">
        <v>862</v>
      </c>
    </row>
    <row r="244" spans="2:20" x14ac:dyDescent="0.25">
      <c r="B244" s="127">
        <v>193</v>
      </c>
      <c r="C244" s="127" t="s">
        <v>21</v>
      </c>
      <c r="D244" s="128" t="s">
        <v>22</v>
      </c>
      <c r="E244" s="128">
        <v>3</v>
      </c>
      <c r="F244" s="127"/>
      <c r="G244" s="129" t="s">
        <v>24</v>
      </c>
      <c r="H244" s="130" t="s">
        <v>881</v>
      </c>
      <c r="I244" s="134">
        <v>2325</v>
      </c>
      <c r="J244" s="130" t="s">
        <v>880</v>
      </c>
      <c r="K244" s="128" t="s">
        <v>222</v>
      </c>
      <c r="L244" s="128" t="s">
        <v>39</v>
      </c>
      <c r="M244" s="128" t="s">
        <v>29</v>
      </c>
      <c r="N244" s="128" t="s">
        <v>28</v>
      </c>
      <c r="O244" s="128" t="s">
        <v>223</v>
      </c>
      <c r="P244" s="128" t="s">
        <v>866</v>
      </c>
      <c r="Q244" s="127"/>
      <c r="R244" s="132" t="s">
        <v>57</v>
      </c>
      <c r="S244" s="128" t="s">
        <v>33</v>
      </c>
      <c r="T244" s="128" t="s">
        <v>879</v>
      </c>
    </row>
    <row r="245" spans="2:20" x14ac:dyDescent="0.25">
      <c r="B245" s="107">
        <v>194</v>
      </c>
      <c r="C245" s="107" t="s">
        <v>21</v>
      </c>
      <c r="D245" s="108" t="s">
        <v>22</v>
      </c>
      <c r="E245" s="108">
        <v>3</v>
      </c>
      <c r="F245" s="107" t="s">
        <v>217</v>
      </c>
      <c r="G245" s="109" t="s">
        <v>24</v>
      </c>
      <c r="H245" s="110" t="s">
        <v>885</v>
      </c>
      <c r="I245" s="133">
        <v>350</v>
      </c>
      <c r="J245" s="110" t="s">
        <v>886</v>
      </c>
      <c r="K245" s="108" t="s">
        <v>222</v>
      </c>
      <c r="L245" s="108" t="s">
        <v>39</v>
      </c>
      <c r="M245" s="108" t="s">
        <v>29</v>
      </c>
      <c r="N245" s="108" t="s">
        <v>28</v>
      </c>
      <c r="O245" s="108" t="s">
        <v>223</v>
      </c>
      <c r="P245" s="108" t="s">
        <v>887</v>
      </c>
      <c r="Q245" s="107"/>
      <c r="R245" s="112" t="s">
        <v>57</v>
      </c>
      <c r="S245" s="108" t="s">
        <v>33</v>
      </c>
      <c r="T245" s="107" t="s">
        <v>884</v>
      </c>
    </row>
    <row r="246" spans="2:20" x14ac:dyDescent="0.25">
      <c r="B246" s="127">
        <v>195</v>
      </c>
      <c r="C246" s="127" t="s">
        <v>21</v>
      </c>
      <c r="D246" s="128" t="s">
        <v>22</v>
      </c>
      <c r="E246" s="128">
        <v>3</v>
      </c>
      <c r="F246" s="127"/>
      <c r="G246" s="129" t="s">
        <v>24</v>
      </c>
      <c r="H246" s="130" t="s">
        <v>891</v>
      </c>
      <c r="I246" s="134">
        <f>3900+20430</f>
        <v>24330</v>
      </c>
      <c r="J246" s="130" t="s">
        <v>892</v>
      </c>
      <c r="K246" s="128" t="s">
        <v>278</v>
      </c>
      <c r="L246" s="128" t="s">
        <v>39</v>
      </c>
      <c r="M246" s="128" t="s">
        <v>29</v>
      </c>
      <c r="N246" s="128" t="s">
        <v>28</v>
      </c>
      <c r="O246" s="128" t="s">
        <v>155</v>
      </c>
      <c r="P246" s="128" t="s">
        <v>893</v>
      </c>
      <c r="Q246" s="127"/>
      <c r="R246" s="132">
        <v>45505</v>
      </c>
      <c r="S246" s="128" t="s">
        <v>33</v>
      </c>
      <c r="T246" s="128" t="s">
        <v>894</v>
      </c>
    </row>
    <row r="247" spans="2:20" x14ac:dyDescent="0.25">
      <c r="B247" s="107">
        <v>196</v>
      </c>
      <c r="C247" s="107" t="s">
        <v>21</v>
      </c>
      <c r="D247" s="108" t="s">
        <v>22</v>
      </c>
      <c r="E247" s="108">
        <v>3</v>
      </c>
      <c r="F247" s="107"/>
      <c r="G247" s="109" t="s">
        <v>24</v>
      </c>
      <c r="H247" s="110" t="s">
        <v>895</v>
      </c>
      <c r="I247" s="133">
        <v>76000</v>
      </c>
      <c r="J247" s="110" t="s">
        <v>896</v>
      </c>
      <c r="K247" s="108" t="s">
        <v>47</v>
      </c>
      <c r="L247" s="108" t="s">
        <v>39</v>
      </c>
      <c r="M247" s="108" t="s">
        <v>29</v>
      </c>
      <c r="N247" s="108" t="s">
        <v>28</v>
      </c>
      <c r="O247" s="136" t="s">
        <v>155</v>
      </c>
      <c r="P247" s="108" t="s">
        <v>897</v>
      </c>
      <c r="Q247" s="107"/>
      <c r="R247" s="112">
        <v>45646</v>
      </c>
      <c r="S247" s="108" t="s">
        <v>33</v>
      </c>
      <c r="T247" s="7" t="s">
        <v>899</v>
      </c>
    </row>
    <row r="248" spans="2:20" x14ac:dyDescent="0.25">
      <c r="B248" s="115">
        <v>197</v>
      </c>
      <c r="C248" s="115" t="s">
        <v>21</v>
      </c>
      <c r="D248" s="114" t="s">
        <v>325</v>
      </c>
      <c r="E248" s="114">
        <v>4</v>
      </c>
      <c r="F248" s="115"/>
      <c r="G248" s="118" t="s">
        <v>327</v>
      </c>
      <c r="H248" s="117" t="s">
        <v>911</v>
      </c>
      <c r="I248" s="104">
        <f>198897-81870.24</f>
        <v>117026.76</v>
      </c>
      <c r="J248" s="117"/>
      <c r="K248" s="114" t="s">
        <v>57</v>
      </c>
      <c r="L248" s="114"/>
      <c r="M248" s="114" t="s">
        <v>29</v>
      </c>
      <c r="N248" s="114" t="s">
        <v>28</v>
      </c>
      <c r="O248" s="136" t="s">
        <v>93</v>
      </c>
      <c r="P248" s="114" t="s">
        <v>912</v>
      </c>
      <c r="Q248" s="114"/>
      <c r="R248" s="119"/>
      <c r="S248" s="114"/>
      <c r="T248" s="114" t="s">
        <v>913</v>
      </c>
    </row>
    <row r="249" spans="2:20" x14ac:dyDescent="0.25">
      <c r="B249" s="107">
        <v>198</v>
      </c>
      <c r="C249" s="107" t="s">
        <v>21</v>
      </c>
      <c r="D249" s="108" t="s">
        <v>22</v>
      </c>
      <c r="E249" s="108">
        <v>3</v>
      </c>
      <c r="F249" s="107"/>
      <c r="G249" s="109" t="s">
        <v>24</v>
      </c>
      <c r="H249" s="110" t="s">
        <v>916</v>
      </c>
      <c r="I249" s="133">
        <v>8473.5</v>
      </c>
      <c r="J249" s="110" t="s">
        <v>917</v>
      </c>
      <c r="K249" s="108" t="s">
        <v>222</v>
      </c>
      <c r="L249" s="108" t="s">
        <v>39</v>
      </c>
      <c r="M249" s="108" t="s">
        <v>29</v>
      </c>
      <c r="N249" s="108" t="s">
        <v>28</v>
      </c>
      <c r="O249" s="108" t="s">
        <v>223</v>
      </c>
      <c r="P249" s="108" t="s">
        <v>914</v>
      </c>
      <c r="Q249" s="107"/>
      <c r="R249" s="112" t="s">
        <v>57</v>
      </c>
      <c r="S249" s="108" t="s">
        <v>33</v>
      </c>
      <c r="T249" s="107" t="s">
        <v>915</v>
      </c>
    </row>
    <row r="250" spans="2:20" x14ac:dyDescent="0.25">
      <c r="B250" s="127">
        <v>199</v>
      </c>
      <c r="C250" s="127" t="s">
        <v>21</v>
      </c>
      <c r="D250" s="128" t="s">
        <v>22</v>
      </c>
      <c r="E250" s="128">
        <v>3</v>
      </c>
      <c r="F250" s="127"/>
      <c r="G250" s="129" t="s">
        <v>24</v>
      </c>
      <c r="H250" s="130" t="s">
        <v>918</v>
      </c>
      <c r="I250" s="138">
        <f>1412.14+27980.2+10607.66-20000</f>
        <v>20000</v>
      </c>
      <c r="J250" s="130" t="s">
        <v>919</v>
      </c>
      <c r="K250" s="128" t="s">
        <v>278</v>
      </c>
      <c r="L250" s="128" t="s">
        <v>39</v>
      </c>
      <c r="M250" s="128" t="s">
        <v>29</v>
      </c>
      <c r="N250" s="128" t="s">
        <v>28</v>
      </c>
      <c r="O250" s="128" t="s">
        <v>155</v>
      </c>
      <c r="P250" s="128" t="s">
        <v>921</v>
      </c>
      <c r="Q250" s="127"/>
      <c r="R250" s="132">
        <v>45505</v>
      </c>
      <c r="S250" s="128" t="s">
        <v>33</v>
      </c>
      <c r="T250" s="128" t="s">
        <v>920</v>
      </c>
    </row>
    <row r="251" spans="2:20" x14ac:dyDescent="0.25">
      <c r="B251" s="107">
        <v>200</v>
      </c>
      <c r="C251" s="107" t="s">
        <v>21</v>
      </c>
      <c r="D251" s="108" t="s">
        <v>22</v>
      </c>
      <c r="E251" s="108">
        <v>3</v>
      </c>
      <c r="F251" s="107"/>
      <c r="G251" s="109" t="s">
        <v>24</v>
      </c>
      <c r="H251" s="110" t="s">
        <v>925</v>
      </c>
      <c r="I251" s="133">
        <f>17800</f>
        <v>17800</v>
      </c>
      <c r="J251" s="110" t="s">
        <v>924</v>
      </c>
      <c r="K251" s="108" t="s">
        <v>232</v>
      </c>
      <c r="L251" s="108" t="s">
        <v>39</v>
      </c>
      <c r="M251" s="108" t="s">
        <v>29</v>
      </c>
      <c r="N251" s="108" t="s">
        <v>28</v>
      </c>
      <c r="O251" s="108" t="s">
        <v>155</v>
      </c>
      <c r="P251" s="108" t="s">
        <v>923</v>
      </c>
      <c r="Q251" s="107"/>
      <c r="R251" s="112">
        <v>45611</v>
      </c>
      <c r="S251" s="108" t="s">
        <v>33</v>
      </c>
      <c r="T251" s="107" t="s">
        <v>922</v>
      </c>
    </row>
    <row r="252" spans="2:20" x14ac:dyDescent="0.25">
      <c r="B252" s="127">
        <v>201</v>
      </c>
      <c r="C252" s="127" t="s">
        <v>21</v>
      </c>
      <c r="D252" s="128" t="s">
        <v>22</v>
      </c>
      <c r="E252" s="128">
        <v>3</v>
      </c>
      <c r="F252" s="127"/>
      <c r="G252" s="129" t="s">
        <v>24</v>
      </c>
      <c r="H252" s="130" t="s">
        <v>926</v>
      </c>
      <c r="I252" s="134">
        <v>138823.6</v>
      </c>
      <c r="J252" s="130" t="s">
        <v>927</v>
      </c>
      <c r="K252" s="128" t="s">
        <v>232</v>
      </c>
      <c r="L252" s="128" t="s">
        <v>39</v>
      </c>
      <c r="M252" s="128" t="s">
        <v>29</v>
      </c>
      <c r="N252" s="128" t="s">
        <v>28</v>
      </c>
      <c r="O252" s="128" t="s">
        <v>93</v>
      </c>
      <c r="P252" s="128" t="s">
        <v>928</v>
      </c>
      <c r="Q252" s="127"/>
      <c r="R252" s="132">
        <v>45566</v>
      </c>
      <c r="S252" s="128" t="s">
        <v>33</v>
      </c>
      <c r="T252" s="128" t="s">
        <v>929</v>
      </c>
    </row>
    <row r="253" spans="2:20" x14ac:dyDescent="0.25">
      <c r="B253" s="107">
        <v>202</v>
      </c>
      <c r="C253" s="107" t="s">
        <v>21</v>
      </c>
      <c r="D253" s="108" t="s">
        <v>543</v>
      </c>
      <c r="E253" s="108">
        <v>4</v>
      </c>
      <c r="F253" s="107" t="s">
        <v>505</v>
      </c>
      <c r="G253" s="109" t="s">
        <v>544</v>
      </c>
      <c r="H253" s="110" t="s">
        <v>937</v>
      </c>
      <c r="I253" s="133">
        <v>11917.64</v>
      </c>
      <c r="J253" s="110" t="s">
        <v>608</v>
      </c>
      <c r="K253" s="108" t="s">
        <v>57</v>
      </c>
      <c r="L253" s="108" t="s">
        <v>554</v>
      </c>
      <c r="M253" s="108" t="s">
        <v>28</v>
      </c>
      <c r="N253" s="108" t="s">
        <v>29</v>
      </c>
      <c r="O253" s="108" t="s">
        <v>57</v>
      </c>
      <c r="P253" s="108" t="s">
        <v>609</v>
      </c>
      <c r="Q253" s="107"/>
      <c r="R253" s="112">
        <v>46023</v>
      </c>
      <c r="S253" s="108" t="s">
        <v>68</v>
      </c>
      <c r="T253" s="107" t="s">
        <v>318</v>
      </c>
    </row>
    <row r="254" spans="2:20" x14ac:dyDescent="0.25">
      <c r="B254" s="127">
        <v>203</v>
      </c>
      <c r="C254" s="127" t="s">
        <v>21</v>
      </c>
      <c r="D254" s="128" t="s">
        <v>543</v>
      </c>
      <c r="E254" s="128">
        <v>3</v>
      </c>
      <c r="F254" s="127" t="s">
        <v>938</v>
      </c>
      <c r="G254" s="129" t="s">
        <v>544</v>
      </c>
      <c r="H254" s="130" t="s">
        <v>939</v>
      </c>
      <c r="I254" s="134">
        <v>5946.2</v>
      </c>
      <c r="J254" s="130" t="s">
        <v>940</v>
      </c>
      <c r="K254" s="128" t="s">
        <v>57</v>
      </c>
      <c r="L254" s="128" t="s">
        <v>554</v>
      </c>
      <c r="M254" s="128" t="s">
        <v>29</v>
      </c>
      <c r="N254" s="128" t="s">
        <v>28</v>
      </c>
      <c r="O254" s="128" t="s">
        <v>57</v>
      </c>
      <c r="P254" s="128" t="s">
        <v>951</v>
      </c>
      <c r="Q254" s="127" t="s">
        <v>57</v>
      </c>
      <c r="R254" s="132">
        <v>45657</v>
      </c>
      <c r="S254" s="128" t="s">
        <v>33</v>
      </c>
      <c r="T254" s="128" t="s">
        <v>607</v>
      </c>
    </row>
    <row r="255" spans="2:20" x14ac:dyDescent="0.25">
      <c r="B255" s="107">
        <v>204</v>
      </c>
      <c r="C255" s="107" t="s">
        <v>21</v>
      </c>
      <c r="D255" s="108" t="s">
        <v>543</v>
      </c>
      <c r="E255" s="108">
        <v>4</v>
      </c>
      <c r="F255" s="107" t="s">
        <v>941</v>
      </c>
      <c r="G255" s="109" t="s">
        <v>544</v>
      </c>
      <c r="H255" s="110" t="s">
        <v>942</v>
      </c>
      <c r="I255" s="133">
        <v>4340</v>
      </c>
      <c r="J255" s="110" t="s">
        <v>943</v>
      </c>
      <c r="K255" s="108" t="s">
        <v>57</v>
      </c>
      <c r="L255" s="108" t="s">
        <v>554</v>
      </c>
      <c r="M255" s="108" t="s">
        <v>29</v>
      </c>
      <c r="N255" s="108" t="s">
        <v>28</v>
      </c>
      <c r="O255" s="108" t="s">
        <v>57</v>
      </c>
      <c r="P255" s="108" t="s">
        <v>615</v>
      </c>
      <c r="Q255" s="107" t="s">
        <v>57</v>
      </c>
      <c r="R255" s="112">
        <v>45657</v>
      </c>
      <c r="S255" s="108" t="s">
        <v>33</v>
      </c>
      <c r="T255" s="107" t="s">
        <v>607</v>
      </c>
    </row>
    <row r="256" spans="2:20" x14ac:dyDescent="0.25">
      <c r="B256" s="32">
        <v>205</v>
      </c>
      <c r="C256" s="32" t="s">
        <v>21</v>
      </c>
      <c r="D256" s="33" t="s">
        <v>325</v>
      </c>
      <c r="E256" s="33">
        <v>4</v>
      </c>
      <c r="F256" s="32"/>
      <c r="G256" s="34" t="s">
        <v>327</v>
      </c>
      <c r="H256" s="35" t="s">
        <v>944</v>
      </c>
      <c r="I256" s="36">
        <v>11398.86</v>
      </c>
      <c r="J256" s="35" t="s">
        <v>944</v>
      </c>
      <c r="K256" s="33" t="s">
        <v>57</v>
      </c>
      <c r="L256" s="33" t="s">
        <v>330</v>
      </c>
      <c r="M256" s="33" t="s">
        <v>29</v>
      </c>
      <c r="N256" s="33" t="s">
        <v>28</v>
      </c>
      <c r="O256" s="33" t="s">
        <v>155</v>
      </c>
      <c r="P256" s="33" t="s">
        <v>945</v>
      </c>
      <c r="Q256" s="32" t="s">
        <v>57</v>
      </c>
      <c r="R256" s="37">
        <v>45505</v>
      </c>
      <c r="S256" s="33" t="s">
        <v>33</v>
      </c>
      <c r="T256" s="33" t="s">
        <v>946</v>
      </c>
    </row>
    <row r="257" spans="2:20" x14ac:dyDescent="0.25">
      <c r="B257" s="3">
        <v>206</v>
      </c>
      <c r="C257" s="3" t="s">
        <v>21</v>
      </c>
      <c r="D257" s="4" t="s">
        <v>22</v>
      </c>
      <c r="E257" s="4">
        <v>3</v>
      </c>
      <c r="F257" s="3"/>
      <c r="G257" s="6" t="s">
        <v>24</v>
      </c>
      <c r="H257" s="14" t="s">
        <v>949</v>
      </c>
      <c r="I257" s="46">
        <v>460</v>
      </c>
      <c r="J257" s="14" t="s">
        <v>950</v>
      </c>
      <c r="K257" s="4" t="s">
        <v>222</v>
      </c>
      <c r="L257" s="4" t="s">
        <v>39</v>
      </c>
      <c r="M257" s="4" t="s">
        <v>29</v>
      </c>
      <c r="N257" s="4" t="s">
        <v>28</v>
      </c>
      <c r="O257" s="4" t="s">
        <v>223</v>
      </c>
      <c r="P257" s="4" t="s">
        <v>947</v>
      </c>
      <c r="Q257" s="3"/>
      <c r="R257" s="11" t="s">
        <v>57</v>
      </c>
      <c r="S257" s="4" t="s">
        <v>33</v>
      </c>
      <c r="T257" s="4" t="s">
        <v>948</v>
      </c>
    </row>
    <row r="258" spans="2:20" x14ac:dyDescent="0.25">
      <c r="B258" s="120">
        <v>207</v>
      </c>
      <c r="C258" s="120" t="s">
        <v>21</v>
      </c>
      <c r="D258" s="121" t="s">
        <v>325</v>
      </c>
      <c r="E258" s="120">
        <v>4</v>
      </c>
      <c r="F258" s="120"/>
      <c r="G258" s="122" t="s">
        <v>327</v>
      </c>
      <c r="H258" s="123" t="s">
        <v>958</v>
      </c>
      <c r="I258" s="148">
        <v>1848150</v>
      </c>
      <c r="J258" s="123" t="s">
        <v>958</v>
      </c>
      <c r="K258" s="121" t="s">
        <v>57</v>
      </c>
      <c r="L258" s="121" t="s">
        <v>330</v>
      </c>
      <c r="M258" s="121" t="s">
        <v>29</v>
      </c>
      <c r="N258" s="121" t="s">
        <v>28</v>
      </c>
      <c r="O258" s="121" t="s">
        <v>93</v>
      </c>
      <c r="P258" s="121" t="s">
        <v>960</v>
      </c>
      <c r="Q258" s="120" t="s">
        <v>699</v>
      </c>
      <c r="R258" s="125">
        <v>45657</v>
      </c>
      <c r="S258" s="121" t="s">
        <v>42</v>
      </c>
      <c r="T258" s="121" t="s">
        <v>959</v>
      </c>
    </row>
    <row r="259" spans="2:20" x14ac:dyDescent="0.25">
      <c r="B259" s="127">
        <v>208</v>
      </c>
      <c r="C259" s="127" t="s">
        <v>21</v>
      </c>
      <c r="D259" s="128" t="s">
        <v>22</v>
      </c>
      <c r="E259" s="128">
        <v>3</v>
      </c>
      <c r="F259" s="127" t="s">
        <v>96</v>
      </c>
      <c r="G259" s="129" t="s">
        <v>24</v>
      </c>
      <c r="H259" s="130" t="s">
        <v>962</v>
      </c>
      <c r="I259" s="134">
        <v>8596.59</v>
      </c>
      <c r="J259" s="130" t="s">
        <v>963</v>
      </c>
      <c r="K259" s="128" t="s">
        <v>889</v>
      </c>
      <c r="L259" s="128" t="s">
        <v>39</v>
      </c>
      <c r="M259" s="128" t="s">
        <v>28</v>
      </c>
      <c r="N259" s="128" t="s">
        <v>29</v>
      </c>
      <c r="O259" s="128" t="s">
        <v>155</v>
      </c>
      <c r="P259" s="128" t="s">
        <v>964</v>
      </c>
      <c r="Q259" s="127"/>
      <c r="R259" s="132">
        <v>45542</v>
      </c>
      <c r="S259" s="128" t="s">
        <v>33</v>
      </c>
      <c r="T259" s="128" t="s">
        <v>100</v>
      </c>
    </row>
    <row r="260" spans="2:20" x14ac:dyDescent="0.25">
      <c r="B260" s="107">
        <v>209</v>
      </c>
      <c r="C260" s="107" t="s">
        <v>21</v>
      </c>
      <c r="D260" s="108" t="s">
        <v>22</v>
      </c>
      <c r="E260" s="108">
        <v>3</v>
      </c>
      <c r="F260" s="107" t="s">
        <v>932</v>
      </c>
      <c r="G260" s="109" t="s">
        <v>24</v>
      </c>
      <c r="H260" s="110" t="s">
        <v>967</v>
      </c>
      <c r="I260" s="133">
        <f>57.74*4</f>
        <v>230.96</v>
      </c>
      <c r="J260" s="110" t="s">
        <v>965</v>
      </c>
      <c r="K260" s="108" t="s">
        <v>222</v>
      </c>
      <c r="L260" s="108" t="s">
        <v>39</v>
      </c>
      <c r="M260" s="108" t="s">
        <v>29</v>
      </c>
      <c r="N260" s="108" t="s">
        <v>28</v>
      </c>
      <c r="O260" s="108" t="s">
        <v>223</v>
      </c>
      <c r="P260" s="108" t="s">
        <v>966</v>
      </c>
      <c r="Q260" s="107"/>
      <c r="R260" s="112" t="s">
        <v>57</v>
      </c>
      <c r="S260" s="108" t="s">
        <v>33</v>
      </c>
      <c r="T260" s="107" t="s">
        <v>969</v>
      </c>
    </row>
    <row r="261" spans="2:20" x14ac:dyDescent="0.25">
      <c r="B261" s="127">
        <v>210</v>
      </c>
      <c r="C261" s="127" t="s">
        <v>21</v>
      </c>
      <c r="D261" s="128" t="s">
        <v>22</v>
      </c>
      <c r="E261" s="128">
        <v>3</v>
      </c>
      <c r="F261" s="127" t="s">
        <v>932</v>
      </c>
      <c r="G261" s="129" t="s">
        <v>24</v>
      </c>
      <c r="H261" s="130" t="s">
        <v>968</v>
      </c>
      <c r="I261" s="134">
        <f>78.89*3</f>
        <v>236.67000000000002</v>
      </c>
      <c r="J261" s="130" t="s">
        <v>965</v>
      </c>
      <c r="K261" s="128" t="s">
        <v>222</v>
      </c>
      <c r="L261" s="128" t="s">
        <v>39</v>
      </c>
      <c r="M261" s="128" t="s">
        <v>29</v>
      </c>
      <c r="N261" s="128" t="s">
        <v>28</v>
      </c>
      <c r="O261" s="128" t="s">
        <v>223</v>
      </c>
      <c r="P261" s="128" t="s">
        <v>966</v>
      </c>
      <c r="Q261" s="127"/>
      <c r="R261" s="132" t="s">
        <v>57</v>
      </c>
      <c r="S261" s="128" t="s">
        <v>33</v>
      </c>
      <c r="T261" s="128" t="s">
        <v>970</v>
      </c>
    </row>
    <row r="262" spans="2:20" x14ac:dyDescent="0.25">
      <c r="B262" s="107">
        <v>211</v>
      </c>
      <c r="C262" s="107" t="s">
        <v>21</v>
      </c>
      <c r="D262" s="108" t="s">
        <v>22</v>
      </c>
      <c r="E262" s="108">
        <v>3</v>
      </c>
      <c r="F262" s="107" t="s">
        <v>932</v>
      </c>
      <c r="G262" s="109" t="s">
        <v>24</v>
      </c>
      <c r="H262" s="110" t="s">
        <v>972</v>
      </c>
      <c r="I262" s="133">
        <v>152.39999999999998</v>
      </c>
      <c r="J262" s="110" t="s">
        <v>973</v>
      </c>
      <c r="K262" s="108" t="s">
        <v>222</v>
      </c>
      <c r="L262" s="108" t="s">
        <v>39</v>
      </c>
      <c r="M262" s="108" t="s">
        <v>29</v>
      </c>
      <c r="N262" s="108" t="s">
        <v>28</v>
      </c>
      <c r="O262" s="108" t="s">
        <v>223</v>
      </c>
      <c r="P262" s="108" t="s">
        <v>971</v>
      </c>
      <c r="Q262" s="107"/>
      <c r="R262" s="112" t="s">
        <v>57</v>
      </c>
      <c r="S262" s="108" t="s">
        <v>33</v>
      </c>
      <c r="T262" s="107" t="s">
        <v>974</v>
      </c>
    </row>
    <row r="263" spans="2:20" x14ac:dyDescent="0.25">
      <c r="B263" s="127">
        <v>212</v>
      </c>
      <c r="C263" s="127" t="s">
        <v>21</v>
      </c>
      <c r="D263" s="128" t="s">
        <v>22</v>
      </c>
      <c r="E263" s="128">
        <v>3</v>
      </c>
      <c r="F263" s="127" t="s">
        <v>217</v>
      </c>
      <c r="G263" s="129" t="s">
        <v>24</v>
      </c>
      <c r="H263" s="130" t="s">
        <v>978</v>
      </c>
      <c r="I263" s="134">
        <v>350</v>
      </c>
      <c r="J263" s="130" t="s">
        <v>977</v>
      </c>
      <c r="K263" s="128" t="s">
        <v>222</v>
      </c>
      <c r="L263" s="128" t="s">
        <v>39</v>
      </c>
      <c r="M263" s="128" t="s">
        <v>29</v>
      </c>
      <c r="N263" s="128" t="s">
        <v>28</v>
      </c>
      <c r="O263" s="128" t="s">
        <v>223</v>
      </c>
      <c r="P263" s="128" t="s">
        <v>976</v>
      </c>
      <c r="Q263" s="127"/>
      <c r="R263" s="132" t="s">
        <v>57</v>
      </c>
      <c r="S263" s="128" t="s">
        <v>33</v>
      </c>
      <c r="T263" s="128" t="s">
        <v>975</v>
      </c>
    </row>
    <row r="264" spans="2:20" x14ac:dyDescent="0.25">
      <c r="B264" s="107">
        <v>213</v>
      </c>
      <c r="C264" s="107" t="s">
        <v>21</v>
      </c>
      <c r="D264" s="108" t="s">
        <v>22</v>
      </c>
      <c r="E264" s="108">
        <v>3</v>
      </c>
      <c r="F264" s="107" t="s">
        <v>982</v>
      </c>
      <c r="G264" s="109" t="s">
        <v>24</v>
      </c>
      <c r="H264" s="110" t="s">
        <v>979</v>
      </c>
      <c r="I264" s="133">
        <v>792.35</v>
      </c>
      <c r="J264" s="110" t="s">
        <v>980</v>
      </c>
      <c r="K264" s="108" t="s">
        <v>222</v>
      </c>
      <c r="L264" s="108" t="s">
        <v>39</v>
      </c>
      <c r="M264" s="108" t="s">
        <v>29</v>
      </c>
      <c r="N264" s="108" t="s">
        <v>28</v>
      </c>
      <c r="O264" s="108" t="s">
        <v>223</v>
      </c>
      <c r="P264" s="108" t="s">
        <v>981</v>
      </c>
      <c r="Q264" s="107"/>
      <c r="R264" s="112" t="s">
        <v>57</v>
      </c>
      <c r="S264" s="108" t="s">
        <v>33</v>
      </c>
      <c r="T264" s="107" t="s">
        <v>894</v>
      </c>
    </row>
    <row r="265" spans="2:20" x14ac:dyDescent="0.25">
      <c r="B265" s="127">
        <v>214</v>
      </c>
      <c r="C265" s="127" t="s">
        <v>21</v>
      </c>
      <c r="D265" s="128" t="s">
        <v>22</v>
      </c>
      <c r="E265" s="128">
        <v>3</v>
      </c>
      <c r="F265" s="127" t="s">
        <v>217</v>
      </c>
      <c r="G265" s="129" t="s">
        <v>24</v>
      </c>
      <c r="H265" s="130" t="s">
        <v>983</v>
      </c>
      <c r="I265" s="134">
        <v>960</v>
      </c>
      <c r="J265" s="130" t="s">
        <v>984</v>
      </c>
      <c r="K265" s="128" t="s">
        <v>222</v>
      </c>
      <c r="L265" s="128" t="s">
        <v>39</v>
      </c>
      <c r="M265" s="128" t="s">
        <v>29</v>
      </c>
      <c r="N265" s="128" t="s">
        <v>28</v>
      </c>
      <c r="O265" s="128" t="s">
        <v>223</v>
      </c>
      <c r="P265" s="128" t="s">
        <v>985</v>
      </c>
      <c r="Q265" s="127"/>
      <c r="R265" s="132" t="s">
        <v>57</v>
      </c>
      <c r="S265" s="128" t="s">
        <v>33</v>
      </c>
      <c r="T265" s="128" t="s">
        <v>975</v>
      </c>
    </row>
    <row r="266" spans="2:20" x14ac:dyDescent="0.25">
      <c r="B266" s="107">
        <v>215</v>
      </c>
      <c r="C266" s="107" t="s">
        <v>21</v>
      </c>
      <c r="D266" s="108" t="s">
        <v>22</v>
      </c>
      <c r="E266" s="108">
        <v>3</v>
      </c>
      <c r="F266" s="107"/>
      <c r="G266" s="109" t="s">
        <v>24</v>
      </c>
      <c r="H266" s="110" t="s">
        <v>988</v>
      </c>
      <c r="I266" s="133">
        <v>5226.3900000000003</v>
      </c>
      <c r="J266" s="110" t="s">
        <v>989</v>
      </c>
      <c r="K266" s="108" t="s">
        <v>187</v>
      </c>
      <c r="L266" s="108" t="s">
        <v>39</v>
      </c>
      <c r="M266" s="108" t="s">
        <v>29</v>
      </c>
      <c r="N266" s="108" t="s">
        <v>28</v>
      </c>
      <c r="O266" s="108" t="s">
        <v>155</v>
      </c>
      <c r="P266" s="108" t="s">
        <v>987</v>
      </c>
      <c r="Q266" s="107"/>
      <c r="R266" s="112">
        <v>45597</v>
      </c>
      <c r="S266" s="108" t="s">
        <v>33</v>
      </c>
      <c r="T266" s="107" t="s">
        <v>986</v>
      </c>
    </row>
    <row r="267" spans="2:20" x14ac:dyDescent="0.25">
      <c r="B267" s="127">
        <v>216</v>
      </c>
      <c r="C267" s="127" t="s">
        <v>21</v>
      </c>
      <c r="D267" s="128" t="s">
        <v>22</v>
      </c>
      <c r="E267" s="128">
        <v>3</v>
      </c>
      <c r="F267" s="127" t="s">
        <v>932</v>
      </c>
      <c r="G267" s="129" t="s">
        <v>24</v>
      </c>
      <c r="H267" s="130" t="s">
        <v>990</v>
      </c>
      <c r="I267" s="134">
        <v>170</v>
      </c>
      <c r="J267" s="130" t="s">
        <v>991</v>
      </c>
      <c r="K267" s="128" t="s">
        <v>222</v>
      </c>
      <c r="L267" s="128" t="s">
        <v>39</v>
      </c>
      <c r="M267" s="128" t="s">
        <v>29</v>
      </c>
      <c r="N267" s="128" t="s">
        <v>28</v>
      </c>
      <c r="O267" s="128" t="s">
        <v>223</v>
      </c>
      <c r="P267" s="128" t="s">
        <v>992</v>
      </c>
      <c r="Q267" s="127"/>
      <c r="R267" s="132" t="s">
        <v>57</v>
      </c>
      <c r="S267" s="128" t="s">
        <v>33</v>
      </c>
      <c r="T267" s="128" t="s">
        <v>993</v>
      </c>
    </row>
    <row r="268" spans="2:20" x14ac:dyDescent="0.25">
      <c r="B268" s="107">
        <v>217</v>
      </c>
      <c r="C268" s="107" t="s">
        <v>21</v>
      </c>
      <c r="D268" s="108" t="s">
        <v>22</v>
      </c>
      <c r="E268" s="107">
        <v>3</v>
      </c>
      <c r="F268" s="107" t="s">
        <v>283</v>
      </c>
      <c r="G268" s="109" t="s">
        <v>24</v>
      </c>
      <c r="H268" s="110" t="s">
        <v>994</v>
      </c>
      <c r="I268" s="133">
        <v>1000</v>
      </c>
      <c r="J268" s="110" t="s">
        <v>995</v>
      </c>
      <c r="K268" s="108" t="s">
        <v>222</v>
      </c>
      <c r="L268" s="108" t="s">
        <v>39</v>
      </c>
      <c r="M268" s="108" t="s">
        <v>29</v>
      </c>
      <c r="N268" s="108" t="s">
        <v>28</v>
      </c>
      <c r="O268" s="108" t="s">
        <v>223</v>
      </c>
      <c r="P268" s="108" t="s">
        <v>996</v>
      </c>
      <c r="Q268" s="107"/>
      <c r="R268" s="112" t="s">
        <v>57</v>
      </c>
      <c r="S268" s="108" t="s">
        <v>33</v>
      </c>
      <c r="T268" s="107" t="s">
        <v>997</v>
      </c>
    </row>
    <row r="269" spans="2:20" x14ac:dyDescent="0.25">
      <c r="B269" s="115">
        <v>218</v>
      </c>
      <c r="C269" s="115" t="s">
        <v>21</v>
      </c>
      <c r="D269" s="114" t="s">
        <v>325</v>
      </c>
      <c r="E269" s="114">
        <v>3</v>
      </c>
      <c r="F269" s="115"/>
      <c r="G269" s="118" t="s">
        <v>327</v>
      </c>
      <c r="H269" s="117" t="s">
        <v>998</v>
      </c>
      <c r="I269" s="104">
        <v>200000</v>
      </c>
      <c r="J269" s="117" t="s">
        <v>999</v>
      </c>
      <c r="K269" s="114" t="s">
        <v>57</v>
      </c>
      <c r="L269" s="114" t="s">
        <v>330</v>
      </c>
      <c r="M269" s="114" t="s">
        <v>29</v>
      </c>
      <c r="N269" s="114" t="s">
        <v>29</v>
      </c>
      <c r="O269" s="114" t="s">
        <v>155</v>
      </c>
      <c r="P269" s="114" t="s">
        <v>1004</v>
      </c>
      <c r="Q269" s="114" t="s">
        <v>699</v>
      </c>
      <c r="R269" s="119">
        <v>45748</v>
      </c>
      <c r="S269" s="114" t="s">
        <v>33</v>
      </c>
      <c r="T269" s="114"/>
    </row>
    <row r="270" spans="2:20" x14ac:dyDescent="0.25">
      <c r="B270" s="107">
        <v>219</v>
      </c>
      <c r="C270" s="107" t="s">
        <v>21</v>
      </c>
      <c r="D270" s="108" t="s">
        <v>22</v>
      </c>
      <c r="E270" s="108">
        <v>4</v>
      </c>
      <c r="F270" s="107"/>
      <c r="G270" s="109" t="s">
        <v>24</v>
      </c>
      <c r="H270" s="110" t="s">
        <v>1001</v>
      </c>
      <c r="I270" s="133">
        <v>4000</v>
      </c>
      <c r="J270" s="110" t="s">
        <v>1002</v>
      </c>
      <c r="K270" s="108" t="s">
        <v>187</v>
      </c>
      <c r="L270" s="108" t="s">
        <v>39</v>
      </c>
      <c r="M270" s="108" t="s">
        <v>29</v>
      </c>
      <c r="N270" s="108" t="s">
        <v>28</v>
      </c>
      <c r="O270" s="108" t="s">
        <v>155</v>
      </c>
      <c r="P270" s="108" t="s">
        <v>1003</v>
      </c>
      <c r="Q270" s="107"/>
      <c r="R270" s="112">
        <v>45565</v>
      </c>
      <c r="S270" s="108" t="s">
        <v>33</v>
      </c>
      <c r="T270" s="107" t="s">
        <v>1073</v>
      </c>
    </row>
    <row r="271" spans="2:20" x14ac:dyDescent="0.25">
      <c r="B271" s="115">
        <v>220</v>
      </c>
      <c r="C271" s="115" t="s">
        <v>21</v>
      </c>
      <c r="D271" s="114" t="s">
        <v>325</v>
      </c>
      <c r="E271" s="114">
        <v>3</v>
      </c>
      <c r="F271" s="115"/>
      <c r="G271" s="118" t="s">
        <v>327</v>
      </c>
      <c r="H271" s="117" t="s">
        <v>1012</v>
      </c>
      <c r="I271" s="104">
        <v>648234.12</v>
      </c>
      <c r="J271" s="117" t="s">
        <v>1014</v>
      </c>
      <c r="K271" s="114" t="s">
        <v>57</v>
      </c>
      <c r="L271" s="114" t="s">
        <v>330</v>
      </c>
      <c r="M271" s="114" t="s">
        <v>29</v>
      </c>
      <c r="N271" s="114" t="s">
        <v>29</v>
      </c>
      <c r="O271" s="114" t="s">
        <v>93</v>
      </c>
      <c r="P271" s="114" t="s">
        <v>1013</v>
      </c>
      <c r="Q271" s="114" t="s">
        <v>699</v>
      </c>
      <c r="R271" s="119">
        <v>45636</v>
      </c>
      <c r="S271" s="114" t="s">
        <v>33</v>
      </c>
      <c r="T271" s="114"/>
    </row>
    <row r="272" spans="2:20" x14ac:dyDescent="0.25">
      <c r="B272" s="107">
        <v>221</v>
      </c>
      <c r="C272" s="107" t="s">
        <v>21</v>
      </c>
      <c r="D272" s="108" t="s">
        <v>22</v>
      </c>
      <c r="E272" s="108">
        <v>3</v>
      </c>
      <c r="F272" s="107"/>
      <c r="G272" s="109" t="s">
        <v>24</v>
      </c>
      <c r="H272" s="110" t="s">
        <v>1016</v>
      </c>
      <c r="I272" s="133">
        <v>15780.84</v>
      </c>
      <c r="J272" s="110" t="s">
        <v>1018</v>
      </c>
      <c r="K272" s="108" t="s">
        <v>130</v>
      </c>
      <c r="L272" s="108" t="s">
        <v>39</v>
      </c>
      <c r="M272" s="108" t="s">
        <v>28</v>
      </c>
      <c r="N272" s="108" t="s">
        <v>29</v>
      </c>
      <c r="O272" s="108" t="s">
        <v>155</v>
      </c>
      <c r="P272" s="108" t="s">
        <v>1015</v>
      </c>
      <c r="Q272" s="107"/>
      <c r="R272" s="112">
        <v>45566</v>
      </c>
      <c r="S272" s="108" t="s">
        <v>33</v>
      </c>
      <c r="T272" s="107" t="s">
        <v>1017</v>
      </c>
    </row>
    <row r="273" spans="2:20" x14ac:dyDescent="0.25">
      <c r="B273" s="127">
        <v>222</v>
      </c>
      <c r="C273" s="127" t="s">
        <v>21</v>
      </c>
      <c r="D273" s="128" t="s">
        <v>22</v>
      </c>
      <c r="E273" s="128">
        <v>3</v>
      </c>
      <c r="F273" s="127"/>
      <c r="G273" s="129" t="s">
        <v>24</v>
      </c>
      <c r="H273" s="130" t="s">
        <v>1023</v>
      </c>
      <c r="I273" s="134">
        <v>55500</v>
      </c>
      <c r="J273" s="130" t="s">
        <v>1024</v>
      </c>
      <c r="K273" s="128" t="s">
        <v>130</v>
      </c>
      <c r="L273" s="128" t="s">
        <v>39</v>
      </c>
      <c r="M273" s="128" t="s">
        <v>28</v>
      </c>
      <c r="N273" s="128" t="s">
        <v>29</v>
      </c>
      <c r="O273" s="128" t="s">
        <v>155</v>
      </c>
      <c r="P273" s="128" t="s">
        <v>1026</v>
      </c>
      <c r="Q273" s="127"/>
      <c r="R273" s="132">
        <v>45616</v>
      </c>
      <c r="S273" s="128" t="s">
        <v>33</v>
      </c>
      <c r="T273" s="4" t="s">
        <v>1025</v>
      </c>
    </row>
    <row r="274" spans="2:20" x14ac:dyDescent="0.25">
      <c r="B274" s="107">
        <v>223</v>
      </c>
      <c r="C274" s="107" t="s">
        <v>21</v>
      </c>
      <c r="D274" s="108" t="s">
        <v>22</v>
      </c>
      <c r="E274" s="108">
        <v>3</v>
      </c>
      <c r="F274" s="107"/>
      <c r="G274" s="109" t="s">
        <v>24</v>
      </c>
      <c r="H274" s="110" t="s">
        <v>1027</v>
      </c>
      <c r="I274" s="133">
        <v>108240</v>
      </c>
      <c r="J274" s="110"/>
      <c r="K274" s="108" t="s">
        <v>130</v>
      </c>
      <c r="L274" s="108" t="s">
        <v>39</v>
      </c>
      <c r="M274" s="108" t="s">
        <v>28</v>
      </c>
      <c r="N274" s="108" t="s">
        <v>29</v>
      </c>
      <c r="O274" s="108" t="s">
        <v>93</v>
      </c>
      <c r="P274" s="108" t="s">
        <v>1028</v>
      </c>
      <c r="Q274" s="107"/>
      <c r="R274" s="112">
        <v>45641</v>
      </c>
      <c r="S274" s="108" t="s">
        <v>68</v>
      </c>
      <c r="T274" s="107" t="s">
        <v>163</v>
      </c>
    </row>
    <row r="275" spans="2:20" x14ac:dyDescent="0.25">
      <c r="B275" s="127">
        <v>224</v>
      </c>
      <c r="C275" s="127" t="s">
        <v>21</v>
      </c>
      <c r="D275" s="128" t="s">
        <v>22</v>
      </c>
      <c r="E275" s="128">
        <v>4</v>
      </c>
      <c r="F275" s="127"/>
      <c r="G275" s="129" t="s">
        <v>24</v>
      </c>
      <c r="H275" s="130" t="s">
        <v>1020</v>
      </c>
      <c r="I275" s="134">
        <v>50000</v>
      </c>
      <c r="J275" s="130" t="s">
        <v>1021</v>
      </c>
      <c r="K275" s="128" t="s">
        <v>47</v>
      </c>
      <c r="L275" s="128" t="s">
        <v>39</v>
      </c>
      <c r="M275" s="128" t="s">
        <v>28</v>
      </c>
      <c r="N275" s="128" t="s">
        <v>29</v>
      </c>
      <c r="O275" s="128" t="s">
        <v>93</v>
      </c>
      <c r="P275" s="128" t="s">
        <v>1019</v>
      </c>
      <c r="Q275" s="127"/>
      <c r="R275" s="132">
        <v>45641</v>
      </c>
      <c r="S275" s="128" t="s">
        <v>33</v>
      </c>
      <c r="T275" s="128" t="s">
        <v>1022</v>
      </c>
    </row>
    <row r="276" spans="2:20" x14ac:dyDescent="0.25">
      <c r="B276" s="107">
        <v>225</v>
      </c>
      <c r="C276" s="107" t="s">
        <v>21</v>
      </c>
      <c r="D276" s="108" t="s">
        <v>22</v>
      </c>
      <c r="E276" s="108">
        <v>3</v>
      </c>
      <c r="F276" s="107" t="s">
        <v>291</v>
      </c>
      <c r="G276" s="109" t="s">
        <v>24</v>
      </c>
      <c r="H276" s="110" t="s">
        <v>292</v>
      </c>
      <c r="I276" s="133">
        <v>43650</v>
      </c>
      <c r="J276" s="110" t="s">
        <v>293</v>
      </c>
      <c r="K276" s="108" t="s">
        <v>278</v>
      </c>
      <c r="L276" s="108" t="s">
        <v>39</v>
      </c>
      <c r="M276" s="108" t="s">
        <v>29</v>
      </c>
      <c r="N276" s="108" t="s">
        <v>28</v>
      </c>
      <c r="O276" s="108" t="s">
        <v>155</v>
      </c>
      <c r="P276" s="108" t="s">
        <v>1034</v>
      </c>
      <c r="Q276" s="107"/>
      <c r="R276" s="112">
        <v>45641</v>
      </c>
      <c r="S276" s="108" t="s">
        <v>68</v>
      </c>
      <c r="T276" s="107" t="s">
        <v>1071</v>
      </c>
    </row>
    <row r="277" spans="2:20" x14ac:dyDescent="0.25">
      <c r="B277" s="139">
        <v>226</v>
      </c>
      <c r="C277" s="127" t="s">
        <v>21</v>
      </c>
      <c r="D277" s="128" t="s">
        <v>22</v>
      </c>
      <c r="E277" s="128">
        <v>3</v>
      </c>
      <c r="F277" s="127"/>
      <c r="G277" s="129" t="s">
        <v>24</v>
      </c>
      <c r="H277" s="130" t="s">
        <v>1043</v>
      </c>
      <c r="I277" s="137">
        <v>430</v>
      </c>
      <c r="J277" s="130" t="s">
        <v>1044</v>
      </c>
      <c r="K277" s="128" t="s">
        <v>222</v>
      </c>
      <c r="L277" s="128" t="s">
        <v>39</v>
      </c>
      <c r="M277" s="128" t="s">
        <v>29</v>
      </c>
      <c r="N277" s="128" t="s">
        <v>28</v>
      </c>
      <c r="O277" s="128" t="s">
        <v>223</v>
      </c>
      <c r="P277" s="128" t="s">
        <v>1042</v>
      </c>
      <c r="Q277" s="127"/>
      <c r="R277" s="132" t="s">
        <v>57</v>
      </c>
      <c r="S277" s="128" t="s">
        <v>33</v>
      </c>
      <c r="T277" s="128" t="s">
        <v>975</v>
      </c>
    </row>
    <row r="278" spans="2:20" x14ac:dyDescent="0.25">
      <c r="B278" s="139">
        <v>227</v>
      </c>
      <c r="C278" s="107" t="s">
        <v>21</v>
      </c>
      <c r="D278" s="108" t="s">
        <v>22</v>
      </c>
      <c r="E278" s="108">
        <v>3</v>
      </c>
      <c r="F278" s="107"/>
      <c r="G278" s="109" t="s">
        <v>24</v>
      </c>
      <c r="H278" s="110" t="s">
        <v>1049</v>
      </c>
      <c r="I278" s="137">
        <v>160</v>
      </c>
      <c r="J278" s="110" t="s">
        <v>1051</v>
      </c>
      <c r="K278" s="108" t="s">
        <v>222</v>
      </c>
      <c r="L278" s="108" t="s">
        <v>39</v>
      </c>
      <c r="M278" s="108" t="s">
        <v>29</v>
      </c>
      <c r="N278" s="108" t="s">
        <v>28</v>
      </c>
      <c r="O278" s="108" t="s">
        <v>223</v>
      </c>
      <c r="P278" s="108" t="s">
        <v>1056</v>
      </c>
      <c r="Q278" s="107"/>
      <c r="R278" s="112" t="s">
        <v>57</v>
      </c>
      <c r="S278" s="108" t="s">
        <v>33</v>
      </c>
      <c r="T278" s="107" t="s">
        <v>1050</v>
      </c>
    </row>
    <row r="279" spans="2:20" x14ac:dyDescent="0.25">
      <c r="B279" s="139">
        <v>228</v>
      </c>
      <c r="C279" s="127" t="s">
        <v>21</v>
      </c>
      <c r="D279" s="128" t="s">
        <v>22</v>
      </c>
      <c r="E279" s="127">
        <v>3</v>
      </c>
      <c r="F279" s="127" t="s">
        <v>1052</v>
      </c>
      <c r="G279" s="129" t="s">
        <v>24</v>
      </c>
      <c r="H279" s="130" t="s">
        <v>1053</v>
      </c>
      <c r="I279" s="137">
        <v>20000</v>
      </c>
      <c r="J279" s="130" t="s">
        <v>919</v>
      </c>
      <c r="K279" s="128" t="s">
        <v>278</v>
      </c>
      <c r="L279" s="128" t="s">
        <v>39</v>
      </c>
      <c r="M279" s="128" t="s">
        <v>29</v>
      </c>
      <c r="N279" s="128" t="s">
        <v>28</v>
      </c>
      <c r="O279" s="128" t="s">
        <v>155</v>
      </c>
      <c r="P279" s="128" t="s">
        <v>1054</v>
      </c>
      <c r="Q279" s="127" t="s">
        <v>1052</v>
      </c>
      <c r="R279" s="145">
        <v>45597</v>
      </c>
      <c r="S279" s="128" t="s">
        <v>33</v>
      </c>
      <c r="T279" s="128" t="s">
        <v>1055</v>
      </c>
    </row>
    <row r="280" spans="2:20" x14ac:dyDescent="0.25">
      <c r="B280" s="139">
        <v>229</v>
      </c>
      <c r="C280" s="107" t="s">
        <v>21</v>
      </c>
      <c r="D280" s="108" t="s">
        <v>22</v>
      </c>
      <c r="E280" s="107">
        <v>3</v>
      </c>
      <c r="F280" s="107" t="s">
        <v>1052</v>
      </c>
      <c r="G280" s="109" t="s">
        <v>24</v>
      </c>
      <c r="H280" s="110" t="s">
        <v>1057</v>
      </c>
      <c r="I280" s="137">
        <v>100000</v>
      </c>
      <c r="J280" s="110" t="s">
        <v>1058</v>
      </c>
      <c r="K280" s="108" t="s">
        <v>38</v>
      </c>
      <c r="L280" s="108" t="s">
        <v>39</v>
      </c>
      <c r="M280" s="108" t="s">
        <v>29</v>
      </c>
      <c r="N280" s="108" t="s">
        <v>28</v>
      </c>
      <c r="O280" s="108" t="s">
        <v>93</v>
      </c>
      <c r="P280" s="8" t="s">
        <v>1059</v>
      </c>
      <c r="Q280" s="107" t="s">
        <v>1052</v>
      </c>
      <c r="R280" s="113">
        <v>45641</v>
      </c>
      <c r="S280" s="108" t="s">
        <v>68</v>
      </c>
      <c r="T280" s="107" t="s">
        <v>1060</v>
      </c>
    </row>
    <row r="281" spans="2:20" x14ac:dyDescent="0.25">
      <c r="B281" s="139">
        <v>230</v>
      </c>
      <c r="C281" s="127" t="s">
        <v>21</v>
      </c>
      <c r="D281" s="128" t="s">
        <v>22</v>
      </c>
      <c r="E281" s="127">
        <v>3</v>
      </c>
      <c r="F281" s="127" t="s">
        <v>1052</v>
      </c>
      <c r="G281" s="129" t="s">
        <v>24</v>
      </c>
      <c r="H281" s="130" t="s">
        <v>1061</v>
      </c>
      <c r="I281" s="137">
        <v>82500</v>
      </c>
      <c r="J281" s="130" t="s">
        <v>1065</v>
      </c>
      <c r="K281" s="128" t="s">
        <v>38</v>
      </c>
      <c r="L281" s="128" t="s">
        <v>39</v>
      </c>
      <c r="M281" s="128" t="s">
        <v>29</v>
      </c>
      <c r="N281" s="128" t="s">
        <v>28</v>
      </c>
      <c r="O281" s="128" t="s">
        <v>93</v>
      </c>
      <c r="P281" s="128" t="s">
        <v>1064</v>
      </c>
      <c r="Q281" s="127" t="s">
        <v>1052</v>
      </c>
      <c r="R281" s="145">
        <v>45641</v>
      </c>
      <c r="S281" s="128" t="s">
        <v>33</v>
      </c>
      <c r="T281" s="128" t="s">
        <v>1062</v>
      </c>
    </row>
    <row r="282" spans="2:20" x14ac:dyDescent="0.25">
      <c r="B282" s="139">
        <v>231</v>
      </c>
      <c r="C282" s="107" t="s">
        <v>21</v>
      </c>
      <c r="D282" s="108" t="s">
        <v>22</v>
      </c>
      <c r="E282" s="107">
        <v>3</v>
      </c>
      <c r="F282" s="107" t="s">
        <v>1052</v>
      </c>
      <c r="G282" s="109" t="s">
        <v>24</v>
      </c>
      <c r="H282" s="110" t="s">
        <v>1075</v>
      </c>
      <c r="I282" s="137">
        <v>3485</v>
      </c>
      <c r="J282" s="110" t="s">
        <v>1076</v>
      </c>
      <c r="K282" s="108" t="s">
        <v>222</v>
      </c>
      <c r="L282" s="108" t="s">
        <v>39</v>
      </c>
      <c r="M282" s="108" t="s">
        <v>29</v>
      </c>
      <c r="N282" s="108" t="s">
        <v>28</v>
      </c>
      <c r="O282" s="108" t="s">
        <v>223</v>
      </c>
      <c r="P282" s="108" t="s">
        <v>1081</v>
      </c>
      <c r="Q282" s="107" t="s">
        <v>1052</v>
      </c>
      <c r="R282" s="113">
        <v>45641</v>
      </c>
      <c r="S282" s="108" t="s">
        <v>33</v>
      </c>
      <c r="T282" s="107" t="s">
        <v>1074</v>
      </c>
    </row>
    <row r="283" spans="2:20" x14ac:dyDescent="0.25">
      <c r="B283" s="139">
        <v>232</v>
      </c>
      <c r="C283" s="127" t="s">
        <v>21</v>
      </c>
      <c r="D283" s="128" t="s">
        <v>22</v>
      </c>
      <c r="E283" s="127">
        <v>3</v>
      </c>
      <c r="F283" s="3" t="s">
        <v>1079</v>
      </c>
      <c r="G283" s="129" t="s">
        <v>24</v>
      </c>
      <c r="H283" s="14" t="s">
        <v>1077</v>
      </c>
      <c r="I283" s="137">
        <v>5395.2</v>
      </c>
      <c r="J283" s="130" t="s">
        <v>1078</v>
      </c>
      <c r="K283" s="128" t="s">
        <v>222</v>
      </c>
      <c r="L283" s="128" t="s">
        <v>39</v>
      </c>
      <c r="M283" s="128" t="s">
        <v>29</v>
      </c>
      <c r="N283" s="128" t="s">
        <v>28</v>
      </c>
      <c r="O283" s="128" t="s">
        <v>223</v>
      </c>
      <c r="P283" s="128" t="s">
        <v>1080</v>
      </c>
      <c r="Q283" s="127" t="s">
        <v>1052</v>
      </c>
      <c r="R283" s="145">
        <v>45641</v>
      </c>
      <c r="S283" s="128" t="s">
        <v>33</v>
      </c>
      <c r="T283" s="128" t="s">
        <v>607</v>
      </c>
    </row>
    <row r="284" spans="2:20" x14ac:dyDescent="0.25">
      <c r="B284" s="160">
        <v>233</v>
      </c>
      <c r="C284" s="38" t="s">
        <v>21</v>
      </c>
      <c r="D284" s="39" t="s">
        <v>325</v>
      </c>
      <c r="E284" s="38">
        <v>3</v>
      </c>
      <c r="F284" s="38" t="s">
        <v>326</v>
      </c>
      <c r="G284" s="40" t="s">
        <v>327</v>
      </c>
      <c r="H284" s="41" t="s">
        <v>1108</v>
      </c>
      <c r="I284" s="148">
        <f>257107.1</f>
        <v>257107.1</v>
      </c>
      <c r="J284" s="41" t="s">
        <v>344</v>
      </c>
      <c r="K284" s="39" t="s">
        <v>57</v>
      </c>
      <c r="L284" s="39" t="s">
        <v>330</v>
      </c>
      <c r="M284" s="39" t="s">
        <v>29</v>
      </c>
      <c r="N284" s="39" t="s">
        <v>29</v>
      </c>
      <c r="O284" s="39" t="s">
        <v>93</v>
      </c>
      <c r="P284" s="39" t="s">
        <v>1094</v>
      </c>
      <c r="Q284" s="39" t="s">
        <v>1095</v>
      </c>
      <c r="R284" s="161">
        <v>45317</v>
      </c>
      <c r="S284" s="39" t="s">
        <v>42</v>
      </c>
      <c r="T284" s="39" t="s">
        <v>346</v>
      </c>
    </row>
    <row r="285" spans="2:20" x14ac:dyDescent="0.25">
      <c r="B285" s="160">
        <v>234</v>
      </c>
      <c r="C285" s="32" t="s">
        <v>21</v>
      </c>
      <c r="D285" s="33" t="s">
        <v>325</v>
      </c>
      <c r="E285" s="33">
        <v>3</v>
      </c>
      <c r="F285" s="32" t="s">
        <v>334</v>
      </c>
      <c r="G285" s="34" t="s">
        <v>327</v>
      </c>
      <c r="H285" s="35" t="s">
        <v>1109</v>
      </c>
      <c r="I285" s="148">
        <v>12700</v>
      </c>
      <c r="J285" s="35" t="s">
        <v>336</v>
      </c>
      <c r="K285" s="33" t="s">
        <v>57</v>
      </c>
      <c r="L285" s="33" t="s">
        <v>330</v>
      </c>
      <c r="M285" s="33" t="s">
        <v>29</v>
      </c>
      <c r="N285" s="33" t="s">
        <v>29</v>
      </c>
      <c r="O285" s="33" t="s">
        <v>93</v>
      </c>
      <c r="P285" s="33" t="s">
        <v>1110</v>
      </c>
      <c r="Q285" s="33" t="s">
        <v>699</v>
      </c>
      <c r="R285" s="37">
        <v>45606</v>
      </c>
      <c r="S285" s="33" t="s">
        <v>33</v>
      </c>
      <c r="T285" s="33" t="s">
        <v>339</v>
      </c>
    </row>
    <row r="286" spans="2:20" s="15" customFormat="1" x14ac:dyDescent="0.25">
      <c r="T286" s="16"/>
    </row>
    <row r="287" spans="2:20" s="15" customFormat="1" x14ac:dyDescent="0.25">
      <c r="B287" s="29"/>
      <c r="C287" s="15" t="s">
        <v>725</v>
      </c>
      <c r="T287" s="16"/>
    </row>
    <row r="288" spans="2:20" s="15" customFormat="1" x14ac:dyDescent="0.25">
      <c r="B288" s="30"/>
      <c r="C288" s="15" t="s">
        <v>726</v>
      </c>
      <c r="I288" s="84"/>
      <c r="T288" s="16"/>
    </row>
    <row r="289" spans="2:20" s="15" customFormat="1" x14ac:dyDescent="0.25">
      <c r="B289" s="31"/>
      <c r="C289" s="15" t="s">
        <v>727</v>
      </c>
      <c r="T289" s="16"/>
    </row>
    <row r="290" spans="2:20" x14ac:dyDescent="0.25">
      <c r="B290" s="15"/>
      <c r="C290" s="15"/>
      <c r="D290" s="15"/>
      <c r="E290" s="15"/>
      <c r="F290" s="15"/>
      <c r="G290" s="15"/>
      <c r="H290" s="15"/>
      <c r="I290" s="15"/>
      <c r="J290" s="15"/>
      <c r="K290" s="15"/>
      <c r="L290" s="15"/>
      <c r="M290" s="15"/>
      <c r="N290" s="15"/>
      <c r="O290" s="15"/>
      <c r="P290" s="15"/>
      <c r="Q290" s="15"/>
      <c r="R290" s="15"/>
      <c r="S290" s="15"/>
      <c r="T290" s="16"/>
    </row>
    <row r="291" spans="2:20" x14ac:dyDescent="0.25">
      <c r="B291" s="15"/>
      <c r="C291" s="15"/>
      <c r="D291" s="15"/>
      <c r="E291" s="15"/>
      <c r="F291" s="15"/>
      <c r="G291" s="15"/>
      <c r="H291" s="15"/>
      <c r="I291" s="15"/>
      <c r="J291" s="15"/>
      <c r="K291" s="15"/>
      <c r="L291" s="15"/>
      <c r="M291" s="15"/>
      <c r="N291" s="15"/>
      <c r="O291" s="15"/>
      <c r="P291" s="15"/>
      <c r="Q291" s="15"/>
      <c r="R291" s="15"/>
      <c r="S291" s="15"/>
      <c r="T291" s="16"/>
    </row>
    <row r="292" spans="2:20" x14ac:dyDescent="0.25">
      <c r="B292" s="15"/>
      <c r="C292" s="15"/>
      <c r="D292" s="15"/>
      <c r="E292" s="15"/>
      <c r="F292" s="15"/>
      <c r="G292" s="15"/>
      <c r="H292" s="15"/>
      <c r="I292" s="15"/>
      <c r="J292" s="15"/>
      <c r="K292" s="15"/>
      <c r="L292" s="15"/>
      <c r="M292" s="15"/>
      <c r="N292" s="15"/>
      <c r="O292" s="15"/>
      <c r="P292" s="15"/>
      <c r="Q292" s="15"/>
      <c r="R292" s="15"/>
      <c r="S292" s="15"/>
      <c r="T292" s="16"/>
    </row>
    <row r="293" spans="2:20" x14ac:dyDescent="0.25">
      <c r="B293" s="15"/>
      <c r="C293" s="15"/>
      <c r="D293" s="15"/>
      <c r="E293" s="15"/>
      <c r="F293" s="15"/>
      <c r="G293" s="15"/>
      <c r="H293" s="15"/>
      <c r="I293" s="15"/>
      <c r="J293" s="15"/>
      <c r="K293" s="15"/>
      <c r="L293" s="15"/>
      <c r="M293" s="15"/>
      <c r="N293" s="15"/>
      <c r="O293" s="15"/>
      <c r="P293" s="15"/>
      <c r="Q293" s="15"/>
      <c r="R293" s="15"/>
      <c r="S293" s="15"/>
      <c r="T293" s="16"/>
    </row>
    <row r="294" spans="2:20" x14ac:dyDescent="0.25">
      <c r="B294" s="15"/>
      <c r="C294" s="15"/>
      <c r="D294" s="15"/>
      <c r="E294" s="15"/>
      <c r="F294" s="15"/>
      <c r="G294" s="15"/>
      <c r="H294" s="15"/>
      <c r="I294" s="15"/>
      <c r="J294" s="15"/>
      <c r="K294" s="15"/>
      <c r="L294" s="15"/>
      <c r="M294" s="15"/>
      <c r="N294" s="15"/>
      <c r="O294" s="15"/>
      <c r="P294" s="15"/>
      <c r="Q294" s="15"/>
      <c r="R294" s="15"/>
      <c r="S294" s="15"/>
      <c r="T294" s="16"/>
    </row>
    <row r="295" spans="2:20" x14ac:dyDescent="0.25">
      <c r="B295" s="15"/>
      <c r="C295" s="15"/>
      <c r="D295" s="15"/>
      <c r="E295" s="15"/>
      <c r="F295" s="15"/>
      <c r="G295" s="15"/>
      <c r="H295" s="15"/>
      <c r="I295" s="15"/>
      <c r="J295" s="15"/>
      <c r="K295" s="15"/>
      <c r="L295" s="15"/>
      <c r="M295" s="15"/>
      <c r="N295" s="15"/>
      <c r="O295" s="15"/>
      <c r="P295" s="15"/>
      <c r="Q295" s="15"/>
      <c r="R295" s="15"/>
      <c r="S295" s="15"/>
      <c r="T295" s="16"/>
    </row>
    <row r="296" spans="2:20" s="15" customFormat="1" x14ac:dyDescent="0.25"/>
    <row r="297" spans="2:20" s="15" customFormat="1" x14ac:dyDescent="0.25"/>
  </sheetData>
  <autoFilter ref="B6:T285" xr:uid="{00000000-0001-0000-0000-000000000000}"/>
  <dataValidations count="21">
    <dataValidation allowBlank="1" showInputMessage="1" showErrorMessage="1" promptTitle="Ação orçamentária" prompt="Informação gerada pela SOF. Para o preenchimento é preciso avaliar a tabela contida no manual de utilização do formulário de captação de demandas" sqref="C6" xr:uid="{2C304296-CA84-4637-80E9-64B08B0A51B9}"/>
    <dataValidation allowBlank="1" showInputMessage="1" showErrorMessage="1" promptTitle="Plano orçamentário" prompt="Informação gerada pela SOF. Para o preenchimento é preciso avaliar a tabela contida no manual de utilização do formulário de captação de demandas" sqref="D6" xr:uid="{819BBA7B-0762-4B99-9CC5-30B14A17A0A9}"/>
    <dataValidation allowBlank="1" showInputMessage="1" showErrorMessage="1" promptTitle="Natureza de despesa detalhada" prompt="Informação gerada pela SOF. Para o preenchimento deve-se avaliar a classificação orçamentária informada no processo SEI do objeto " sqref="F6" xr:uid="{0ECC3ADF-19B9-4D37-95F0-00B9477103AE}"/>
    <dataValidation allowBlank="1" showInputMessage="1" showErrorMessage="1" promptTitle="Demanda" prompt="Descreva o objeto da contratação resumidamente" sqref="H6" xr:uid="{7D50CDA6-0A72-45D0-A94E-97E84C364F5F}"/>
    <dataValidation allowBlank="1" showInputMessage="1" showErrorMessage="1" promptTitle="Justificativa" prompt="Descreva a justificativa da contratação do objeto" sqref="J6" xr:uid="{CE20FB1A-095F-4CB8-B2E3-E31206BDB01C}"/>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7C9C09C0-13F0-4F63-92E5-CA197E0E4440}"/>
    <dataValidation allowBlank="1" showInputMessage="1" showErrorMessage="1" promptTitle="Unidade" prompt="Não é necessário o preenchimento" sqref="G6" xr:uid="{64643A31-8E5C-4FFB-A7C1-8C82006B356D}"/>
    <dataValidation allowBlank="1" showInputMessage="1" showErrorMessage="1" promptTitle="UGR" prompt="Quando necessário, insira a unidade gestora responsável pelo objeto" sqref="K6" xr:uid="{FF4C0D24-F44C-4517-850A-B9E12282036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104C8E05-F056-46AC-80F1-C4C10EF0C93A}"/>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A9E53736-05D2-46BA-94BF-394738EA8FE7}"/>
    <dataValidation allowBlank="1" showInputMessage="1" showErrorMessage="1" promptTitle="Tipo de aquisição" prompt="Selecione “Licitação”, “Somente execução”, “Contratação direta”, “Prorrogação”, “n/a” na lista suspensa" sqref="O6" xr:uid="{C970A3E1-2D0C-4BC2-8BCB-BB193B44FBCE}"/>
    <dataValidation allowBlank="1" showInputMessage="1" showErrorMessage="1" promptTitle="Processo SEI" prompt="Informe o processo SEI do objeto " sqref="P6" xr:uid="{E9675BF7-A4BA-44E8-9B58-DAEFBC9E7F8E}"/>
    <dataValidation allowBlank="1" showInputMessage="1" showErrorMessage="1" promptTitle="Nº do contrato, ARP ou NE" prompt="Quando houver sido gerado, registrar o número do contrato, ata de registro de preço ou nota de empenho do objeto. Caso contrário deve-se registrar n/a" sqref="Q6" xr:uid="{D1DEDA60-FB52-47A8-8202-F9C8AAA5BA3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6" xr:uid="{82D86714-C3E7-4017-8236-92BE19CFD4F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DCD5BB88-2747-4960-B1A2-180494B71F19}"/>
    <dataValidation type="list" allowBlank="1" showInputMessage="1" showErrorMessage="1" sqref="S185 S83 S7:S8" xr:uid="{1EB23E51-969D-4935-BE20-605CFA6DA28E}">
      <formula1>"Baixa, Média, Alta, n/a"</formula1>
    </dataValidation>
    <dataValidation type="list" allowBlank="1" showInputMessage="1" showErrorMessage="1" sqref="M7:N8 M83:N83 N185" xr:uid="{6F1B1B7D-26F6-4C52-ABB3-1D354C30DC53}">
      <formula1>"Sim, Não"</formula1>
    </dataValidation>
    <dataValidation allowBlank="1" showInputMessage="1" showErrorMessage="1" promptTitle="Classificação CATMAT / CATSER" prompt="Este campo deverá ser preenchido com o código da classe do Catálogo de Materiais e Serviços." sqref="T6" xr:uid="{F04C268B-D135-4F27-B307-B5C3CBEF0275}"/>
    <dataValidation allowBlank="1" showInputMessage="1" showErrorMessage="1" promptTitle="Captação" prompt="Insira o orçamento necessário para atender a demanda no referente _x000a_exercício" sqref="I6" xr:uid="{B12CF8BA-B44F-4ACA-9E6E-C16F4A5B6DC0}"/>
    <dataValidation allowBlank="1" showInputMessage="1" showErrorMessage="1" promptTitle="Item PCA" prompt="Não é necessário o preenchimento" sqref="B6" xr:uid="{73F0D2E5-CB9B-4EC3-9E8A-4E6C342EF916}"/>
    <dataValidation type="list" allowBlank="1" showInputMessage="1" showErrorMessage="1" sqref="O7:O268 O284:O285"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scale="1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FA49"/>
  <sheetViews>
    <sheetView tabSelected="1" topLeftCell="F7" zoomScale="80" zoomScaleNormal="80" workbookViewId="0">
      <selection activeCell="B7" sqref="B7:T42"/>
    </sheetView>
  </sheetViews>
  <sheetFormatPr defaultColWidth="0" defaultRowHeight="15" customHeight="1" zeroHeight="1" outlineLevelRow="1" x14ac:dyDescent="0.25"/>
  <cols>
    <col min="1" max="1" width="3.85546875" style="17"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1" customWidth="1"/>
    <col min="19" max="20" width="15.28515625" customWidth="1"/>
    <col min="21" max="21" width="3.85546875" style="17" customWidth="1"/>
    <col min="22" max="23" width="0" hidden="1" customWidth="1"/>
    <col min="24" max="16384" width="8.85546875" hidden="1"/>
  </cols>
  <sheetData>
    <row r="1" spans="1:1018 1026:2047 2055:3067 3073:4096 4102:5113 5121:6142 6150:8191 8197:9216 9219:10237 10245:12286 12292:13311 13314:14332 14340:16381" s="17" customFormat="1" ht="13.5" outlineLevel="1" thickBot="1" x14ac:dyDescent="0.25"/>
    <row r="2" spans="1:1018 1026:2047 2055:3067 3073:4096 4102:5113 5121:6142 6150:8191 8197:9216 9219:10237 10245:12286 12292:13311 13314:14332 14340:16381" ht="26.25" outlineLevel="1" thickBot="1" x14ac:dyDescent="0.5">
      <c r="B2" s="22" t="s">
        <v>0</v>
      </c>
      <c r="C2" s="23"/>
      <c r="D2" s="23"/>
      <c r="E2" s="23"/>
      <c r="F2" s="23"/>
      <c r="G2" s="23"/>
      <c r="H2" s="23"/>
      <c r="I2" s="23"/>
      <c r="J2" s="23"/>
      <c r="K2" s="23"/>
      <c r="L2" s="23"/>
      <c r="M2" s="23"/>
      <c r="N2" s="23"/>
      <c r="O2" s="23"/>
      <c r="P2" s="23"/>
      <c r="Q2" s="23"/>
      <c r="R2" s="23"/>
      <c r="S2" s="23"/>
      <c r="T2" s="23"/>
    </row>
    <row r="3" spans="1:1018 1026:2047 2055:3067 3073:4096 4102:5113 5121:6142 6150:8191 8197:9216 9219:10237 10245:12286 12292:13311 13314:14332 14340:16381" ht="23.25" customHeight="1" outlineLevel="1" thickBot="1" x14ac:dyDescent="0.3">
      <c r="B3" s="24" t="s">
        <v>728</v>
      </c>
      <c r="C3" s="25"/>
      <c r="D3" s="25"/>
      <c r="E3" s="25"/>
      <c r="F3" s="25"/>
      <c r="G3" s="25"/>
      <c r="H3" s="25"/>
      <c r="I3" s="25"/>
      <c r="J3" s="25"/>
      <c r="K3" s="25"/>
      <c r="L3" s="25"/>
      <c r="M3" s="25"/>
      <c r="N3" s="25"/>
      <c r="O3" s="25"/>
      <c r="P3" s="25"/>
      <c r="Q3" s="25"/>
      <c r="R3" s="25"/>
      <c r="S3" s="26"/>
      <c r="T3" s="26"/>
    </row>
    <row r="4" spans="1:1018 1026:2047 2055:3067 3073:4096 4102:5113 5121:6142 6150:8191 8197:9216 9219:10237 10245:12286 12292:13311 13314:14332 14340:16381" ht="15.75" outlineLevel="1" thickBot="1" x14ac:dyDescent="0.3">
      <c r="B4" s="17"/>
      <c r="C4" s="17"/>
      <c r="D4" s="17"/>
      <c r="E4" s="17"/>
      <c r="F4" s="17"/>
      <c r="G4" s="17"/>
      <c r="H4" s="18"/>
      <c r="I4" s="17"/>
      <c r="J4" s="18"/>
      <c r="K4" s="18"/>
      <c r="L4" s="17"/>
      <c r="M4" s="17"/>
      <c r="N4" s="17"/>
      <c r="O4" s="17"/>
      <c r="P4" s="17"/>
      <c r="Q4" s="17"/>
      <c r="R4" s="19"/>
      <c r="S4" s="17"/>
      <c r="T4" s="17"/>
    </row>
    <row r="5" spans="1:1018 1026:2047 2055:3067 3073:4096 4102:5113 5121:6142 6150:8191 8197:9216 9219:10237 10245:12286 12292:13311 13314:14332 14340:16381" ht="15.75" outlineLevel="1" thickBot="1" x14ac:dyDescent="0.3">
      <c r="B5" s="17"/>
      <c r="C5" s="17"/>
      <c r="D5" s="17"/>
      <c r="E5" s="17"/>
      <c r="F5" s="17"/>
      <c r="G5" s="17"/>
      <c r="H5" s="18"/>
      <c r="I5" s="28">
        <f>SUBTOTAL(9,I7:I518)</f>
        <v>30228167.315100048</v>
      </c>
      <c r="J5" s="18"/>
      <c r="K5" s="18"/>
      <c r="L5" s="17"/>
      <c r="M5" s="17"/>
      <c r="N5" s="17"/>
      <c r="O5" s="17"/>
      <c r="P5" s="17"/>
      <c r="Q5" s="17"/>
      <c r="R5" s="19"/>
      <c r="S5" s="17"/>
      <c r="T5" s="17"/>
    </row>
    <row r="6" spans="1:1018 1026:2047 2055:3067 3073:4096 4102:5113 5121:6142 6150:8191 8197:9216 9219:10237 10245:12286 12292:13311 13314:14332 14340:16381" s="20" customFormat="1" ht="57" customHeight="1" x14ac:dyDescent="0.25">
      <c r="A6" s="17"/>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7"/>
    </row>
    <row r="7" spans="1:1018 1026:2047 2055:3067 3073:4096 4102:5113 5121:6142 6150:8191 8197:9216 9219:10237 10245:12286 12292:13311 13314:14332 14340:16381" x14ac:dyDescent="0.25">
      <c r="B7" s="3">
        <v>500</v>
      </c>
      <c r="C7" s="3" t="s">
        <v>21</v>
      </c>
      <c r="D7" s="4" t="s">
        <v>22</v>
      </c>
      <c r="E7" s="4">
        <v>3</v>
      </c>
      <c r="F7" s="3" t="s">
        <v>729</v>
      </c>
      <c r="G7" s="6" t="s">
        <v>24</v>
      </c>
      <c r="H7" s="14" t="s">
        <v>730</v>
      </c>
      <c r="I7" s="146">
        <f>48257.6448-12674</f>
        <v>35583.644800000002</v>
      </c>
      <c r="J7" s="14" t="s">
        <v>731</v>
      </c>
      <c r="K7" s="4" t="s">
        <v>47</v>
      </c>
      <c r="L7" s="4" t="s">
        <v>39</v>
      </c>
      <c r="M7" s="4" t="s">
        <v>28</v>
      </c>
      <c r="N7" s="4" t="s">
        <v>29</v>
      </c>
      <c r="O7" s="4" t="s">
        <v>48</v>
      </c>
      <c r="P7" s="4" t="s">
        <v>49</v>
      </c>
      <c r="Q7" s="4" t="s">
        <v>50</v>
      </c>
      <c r="R7" s="11" t="s">
        <v>51</v>
      </c>
      <c r="S7" s="4" t="s">
        <v>33</v>
      </c>
      <c r="T7" s="11"/>
    </row>
    <row r="8" spans="1:1018 1026:2047 2055:3067 3073:4096 4102:5113 5121:6142 6150:8191 8197:9216 9219:10237 10245:12286 12292:13311 13314:14332 14340:16381" x14ac:dyDescent="0.25">
      <c r="B8" s="7">
        <v>501</v>
      </c>
      <c r="C8" s="7" t="s">
        <v>21</v>
      </c>
      <c r="D8" s="8" t="s">
        <v>22</v>
      </c>
      <c r="E8" s="8">
        <v>3</v>
      </c>
      <c r="F8" s="7" t="s">
        <v>732</v>
      </c>
      <c r="G8" s="10" t="s">
        <v>24</v>
      </c>
      <c r="H8" s="13" t="s">
        <v>733</v>
      </c>
      <c r="I8" s="9">
        <v>7285.65</v>
      </c>
      <c r="J8" s="13" t="s">
        <v>78</v>
      </c>
      <c r="K8" s="8" t="s">
        <v>889</v>
      </c>
      <c r="L8" s="8" t="s">
        <v>39</v>
      </c>
      <c r="M8" s="8" t="s">
        <v>28</v>
      </c>
      <c r="N8" s="8" t="s">
        <v>29</v>
      </c>
      <c r="O8" s="8" t="s">
        <v>48</v>
      </c>
      <c r="P8" s="8" t="s">
        <v>57</v>
      </c>
      <c r="Q8" s="8" t="s">
        <v>57</v>
      </c>
      <c r="R8" s="12" t="s">
        <v>57</v>
      </c>
      <c r="S8" s="8" t="s">
        <v>33</v>
      </c>
      <c r="T8" s="12"/>
    </row>
    <row r="9" spans="1:1018 1026:2047 2055:3067 3073:4096 4102:5113 5121:6142 6150:8191 8197:9216 9219:10237 10245:12286 12292:13311 13314:14332 14340:16381" x14ac:dyDescent="0.25">
      <c r="B9" s="3">
        <v>502</v>
      </c>
      <c r="C9" s="3" t="s">
        <v>21</v>
      </c>
      <c r="D9" s="4" t="s">
        <v>22</v>
      </c>
      <c r="E9" s="4">
        <v>3</v>
      </c>
      <c r="F9" s="3" t="s">
        <v>732</v>
      </c>
      <c r="G9" s="6" t="s">
        <v>24</v>
      </c>
      <c r="H9" s="14" t="s">
        <v>734</v>
      </c>
      <c r="I9" s="5">
        <v>7437.1</v>
      </c>
      <c r="J9" s="14" t="s">
        <v>78</v>
      </c>
      <c r="K9" s="4" t="s">
        <v>889</v>
      </c>
      <c r="L9" s="4" t="s">
        <v>39</v>
      </c>
      <c r="M9" s="4" t="s">
        <v>28</v>
      </c>
      <c r="N9" s="4" t="s">
        <v>29</v>
      </c>
      <c r="O9" s="4" t="s">
        <v>48</v>
      </c>
      <c r="P9" s="4" t="s">
        <v>112</v>
      </c>
      <c r="Q9" s="4"/>
      <c r="R9" s="11" t="s">
        <v>57</v>
      </c>
      <c r="S9" s="4" t="s">
        <v>33</v>
      </c>
      <c r="T9" s="11"/>
    </row>
    <row r="10" spans="1:1018 1026:2047 2055:3067 3073:4096 4102:5113 5121:6142 6150:8191 8197:9216 9219:10237 10245:12286 12292:13311 13314:14332 14340:16381" x14ac:dyDescent="0.25">
      <c r="B10" s="7">
        <v>503</v>
      </c>
      <c r="C10" s="7" t="s">
        <v>21</v>
      </c>
      <c r="D10" s="8" t="s">
        <v>22</v>
      </c>
      <c r="E10" s="8">
        <v>3</v>
      </c>
      <c r="F10" s="7" t="s">
        <v>735</v>
      </c>
      <c r="G10" s="10" t="s">
        <v>24</v>
      </c>
      <c r="H10" s="13" t="s">
        <v>736</v>
      </c>
      <c r="I10" s="146">
        <f>460000-15666</f>
        <v>444334</v>
      </c>
      <c r="J10" s="13" t="s">
        <v>737</v>
      </c>
      <c r="K10" s="8" t="s">
        <v>187</v>
      </c>
      <c r="L10" s="8" t="s">
        <v>39</v>
      </c>
      <c r="M10" s="8" t="s">
        <v>28</v>
      </c>
      <c r="N10" s="8" t="s">
        <v>28</v>
      </c>
      <c r="O10" s="8" t="s">
        <v>48</v>
      </c>
      <c r="P10" s="8" t="s">
        <v>738</v>
      </c>
      <c r="Q10" s="8"/>
      <c r="R10" s="12">
        <v>45076</v>
      </c>
      <c r="S10" s="8" t="s">
        <v>33</v>
      </c>
      <c r="T10" s="12"/>
    </row>
    <row r="11" spans="1:1018 1026:2047 2055:3067 3073:4096 4102:5113 5121:6142 6150:8191 8197:9216 9219:10237 10245:12286 12292:13311 13314:14332 14340:16381" x14ac:dyDescent="0.25">
      <c r="B11" s="3">
        <v>504</v>
      </c>
      <c r="C11" s="3" t="s">
        <v>21</v>
      </c>
      <c r="D11" s="4" t="s">
        <v>22</v>
      </c>
      <c r="E11" s="4">
        <v>3</v>
      </c>
      <c r="F11" s="3" t="s">
        <v>739</v>
      </c>
      <c r="G11" s="6" t="s">
        <v>24</v>
      </c>
      <c r="H11" s="14" t="s">
        <v>740</v>
      </c>
      <c r="I11" s="148">
        <f>2700000+1520000</f>
        <v>4220000</v>
      </c>
      <c r="J11" s="14" t="s">
        <v>741</v>
      </c>
      <c r="K11" s="4" t="s">
        <v>267</v>
      </c>
      <c r="L11" s="4" t="s">
        <v>279</v>
      </c>
      <c r="M11" s="4" t="s">
        <v>28</v>
      </c>
      <c r="N11" s="4" t="s">
        <v>29</v>
      </c>
      <c r="O11" s="4" t="s">
        <v>48</v>
      </c>
      <c r="P11" s="4" t="s">
        <v>112</v>
      </c>
      <c r="Q11" s="4"/>
      <c r="R11" s="11"/>
      <c r="S11" s="4" t="s">
        <v>57</v>
      </c>
      <c r="T11" s="11"/>
    </row>
    <row r="12" spans="1:1018 1026:2047 2055:3067 3073:4096 4102:5113 5121:6142 6150:8191 8197:9216 9219:10237 10245:12286 12292:13311 13314:14332 14340:16381" x14ac:dyDescent="0.25">
      <c r="B12" s="7">
        <v>505</v>
      </c>
      <c r="C12" s="7" t="s">
        <v>21</v>
      </c>
      <c r="D12" s="8" t="s">
        <v>22</v>
      </c>
      <c r="E12" s="8">
        <v>3</v>
      </c>
      <c r="F12" s="7" t="s">
        <v>742</v>
      </c>
      <c r="G12" s="10" t="s">
        <v>24</v>
      </c>
      <c r="H12" s="13" t="s">
        <v>743</v>
      </c>
      <c r="I12" s="9">
        <v>700000</v>
      </c>
      <c r="J12" s="13" t="s">
        <v>744</v>
      </c>
      <c r="K12" s="8" t="s">
        <v>306</v>
      </c>
      <c r="L12" s="8" t="s">
        <v>307</v>
      </c>
      <c r="M12" s="8" t="s">
        <v>28</v>
      </c>
      <c r="N12" s="8" t="s">
        <v>29</v>
      </c>
      <c r="O12" s="8" t="s">
        <v>57</v>
      </c>
      <c r="P12" s="8" t="s">
        <v>745</v>
      </c>
      <c r="Q12" s="8"/>
      <c r="R12" s="12"/>
      <c r="S12" s="8" t="s">
        <v>33</v>
      </c>
      <c r="T12" s="12"/>
    </row>
    <row r="13" spans="1:1018 1026:2047 2055:3067 3073:4096 4102:5113 5121:6142 6150:8191 8197:9216 9219:10237 10245:12286 12292:13311 13314:14332 14340:16381" x14ac:dyDescent="0.25">
      <c r="B13" s="3">
        <v>506</v>
      </c>
      <c r="C13" s="3" t="s">
        <v>21</v>
      </c>
      <c r="D13" s="4" t="s">
        <v>319</v>
      </c>
      <c r="E13" s="4">
        <v>3</v>
      </c>
      <c r="F13" s="3" t="s">
        <v>746</v>
      </c>
      <c r="G13" s="6" t="s">
        <v>321</v>
      </c>
      <c r="H13" s="14" t="s">
        <v>740</v>
      </c>
      <c r="I13" s="148">
        <f>1909600+1000000+742147</f>
        <v>3651747</v>
      </c>
      <c r="J13" s="14" t="s">
        <v>747</v>
      </c>
      <c r="K13" s="4" t="s">
        <v>57</v>
      </c>
      <c r="L13" s="4" t="s">
        <v>324</v>
      </c>
      <c r="M13" s="4" t="s">
        <v>28</v>
      </c>
      <c r="N13" s="4" t="s">
        <v>29</v>
      </c>
      <c r="O13" s="4" t="s">
        <v>57</v>
      </c>
      <c r="P13" s="4" t="s">
        <v>57</v>
      </c>
      <c r="Q13" s="4" t="s">
        <v>57</v>
      </c>
      <c r="R13" s="11" t="s">
        <v>57</v>
      </c>
      <c r="S13" s="4" t="s">
        <v>57</v>
      </c>
      <c r="T13" s="11"/>
    </row>
    <row r="14" spans="1:1018 1026:2047 2055:3067 3073:4096 4102:5113 5121:6142 6150:8191 8197:9216 9219:10237 10245:12286 12292:13311 13314:14332 14340:16381" s="120" customFormat="1" x14ac:dyDescent="0.25">
      <c r="A14" s="17"/>
      <c r="B14" s="120">
        <v>507</v>
      </c>
      <c r="C14" s="120" t="s">
        <v>21</v>
      </c>
      <c r="D14" s="121" t="s">
        <v>636</v>
      </c>
      <c r="E14" s="121">
        <v>3</v>
      </c>
      <c r="F14" s="120" t="s">
        <v>739</v>
      </c>
      <c r="G14" s="122" t="s">
        <v>327</v>
      </c>
      <c r="H14" s="123" t="s">
        <v>748</v>
      </c>
      <c r="I14" s="106">
        <v>1300000</v>
      </c>
      <c r="J14" s="123" t="s">
        <v>749</v>
      </c>
      <c r="K14" s="121" t="s">
        <v>57</v>
      </c>
      <c r="L14" s="121" t="s">
        <v>279</v>
      </c>
      <c r="M14" s="121" t="s">
        <v>28</v>
      </c>
      <c r="N14" s="121" t="s">
        <v>29</v>
      </c>
      <c r="O14" s="121" t="s">
        <v>57</v>
      </c>
      <c r="P14" s="121" t="s">
        <v>57</v>
      </c>
      <c r="Q14" s="121"/>
      <c r="R14" s="124" t="s">
        <v>57</v>
      </c>
      <c r="S14" s="121" t="s">
        <v>57</v>
      </c>
      <c r="T14" s="121"/>
      <c r="U14" s="17"/>
      <c r="V14" s="15"/>
      <c r="AB14" s="122"/>
      <c r="AC14" s="123"/>
      <c r="AD14" s="106"/>
      <c r="AE14" s="123"/>
      <c r="AM14" s="125"/>
      <c r="AP14" s="15"/>
      <c r="AQ14" s="15"/>
      <c r="AW14" s="122"/>
      <c r="AX14" s="123"/>
      <c r="AY14" s="106"/>
      <c r="AZ14" s="123"/>
      <c r="BH14" s="125"/>
      <c r="BK14" s="15"/>
      <c r="BL14" s="15"/>
      <c r="BR14" s="122"/>
      <c r="BS14" s="123"/>
      <c r="BT14" s="106"/>
      <c r="BU14" s="123"/>
      <c r="CC14" s="125"/>
      <c r="CF14" s="15"/>
      <c r="CG14" s="15"/>
      <c r="CM14" s="122"/>
      <c r="CN14" s="123"/>
      <c r="CO14" s="106"/>
      <c r="CP14" s="123"/>
      <c r="CX14" s="125"/>
      <c r="DA14" s="15"/>
      <c r="DB14" s="15"/>
      <c r="DH14" s="122"/>
      <c r="DI14" s="123"/>
      <c r="DJ14" s="106"/>
      <c r="DK14" s="123"/>
      <c r="DS14" s="125"/>
      <c r="DV14" s="15"/>
      <c r="DW14" s="15"/>
      <c r="EC14" s="122"/>
      <c r="ED14" s="123"/>
      <c r="EE14" s="106"/>
      <c r="EF14" s="123"/>
      <c r="EN14" s="125"/>
      <c r="EQ14" s="15"/>
      <c r="ER14" s="15"/>
      <c r="EX14" s="122"/>
      <c r="EY14" s="123"/>
      <c r="EZ14" s="106"/>
      <c r="FA14" s="123"/>
      <c r="FI14" s="125"/>
      <c r="FL14" s="15"/>
      <c r="FM14" s="15"/>
      <c r="FS14" s="122"/>
      <c r="FT14" s="123"/>
      <c r="FU14" s="106"/>
      <c r="FV14" s="123"/>
      <c r="GD14" s="125"/>
      <c r="GG14" s="15"/>
      <c r="GH14" s="15"/>
      <c r="GN14" s="122"/>
      <c r="GO14" s="123"/>
      <c r="GP14" s="106"/>
      <c r="GQ14" s="123"/>
      <c r="GY14" s="125"/>
      <c r="HB14" s="15"/>
      <c r="HC14" s="15"/>
      <c r="HI14" s="122"/>
      <c r="HJ14" s="123"/>
      <c r="HK14" s="106"/>
      <c r="HL14" s="123"/>
      <c r="HT14" s="125"/>
      <c r="HW14" s="15"/>
      <c r="HX14" s="15"/>
      <c r="ID14" s="122"/>
      <c r="IE14" s="123"/>
      <c r="IF14" s="106"/>
      <c r="IG14" s="123"/>
      <c r="IO14" s="125"/>
      <c r="IR14" s="15"/>
      <c r="IS14" s="15"/>
      <c r="IY14" s="122"/>
      <c r="IZ14" s="123"/>
      <c r="JA14" s="106"/>
      <c r="JB14" s="123"/>
      <c r="JJ14" s="125"/>
      <c r="JM14" s="15"/>
      <c r="JN14" s="15"/>
      <c r="JT14" s="122"/>
      <c r="JU14" s="123"/>
      <c r="JV14" s="106"/>
      <c r="JW14" s="123"/>
      <c r="KE14" s="125"/>
      <c r="KH14" s="15"/>
      <c r="KI14" s="15"/>
      <c r="KO14" s="122"/>
      <c r="KP14" s="123"/>
      <c r="KQ14" s="106"/>
      <c r="KR14" s="123"/>
      <c r="KZ14" s="125"/>
      <c r="LC14" s="15"/>
      <c r="LD14" s="15"/>
      <c r="LJ14" s="122"/>
      <c r="LK14" s="123"/>
      <c r="LL14" s="106"/>
      <c r="LM14" s="123"/>
      <c r="LU14" s="125"/>
      <c r="LX14" s="15"/>
      <c r="LY14" s="15"/>
      <c r="ME14" s="122"/>
      <c r="MF14" s="123"/>
      <c r="MG14" s="106"/>
      <c r="MH14" s="123"/>
      <c r="MP14" s="125"/>
      <c r="MS14" s="15"/>
      <c r="MT14" s="15"/>
      <c r="MZ14" s="122"/>
      <c r="NA14" s="123"/>
      <c r="NB14" s="106"/>
      <c r="NC14" s="123"/>
      <c r="NK14" s="125"/>
      <c r="NN14" s="15"/>
      <c r="NO14" s="15"/>
      <c r="NU14" s="122"/>
      <c r="NV14" s="123"/>
      <c r="NW14" s="106"/>
      <c r="NX14" s="123"/>
      <c r="OF14" s="125"/>
      <c r="OI14" s="15"/>
      <c r="OJ14" s="15"/>
      <c r="OP14" s="122"/>
      <c r="OQ14" s="123"/>
      <c r="OR14" s="106"/>
      <c r="OS14" s="123"/>
      <c r="PA14" s="125"/>
      <c r="PD14" s="15"/>
      <c r="PE14" s="15"/>
      <c r="PK14" s="122"/>
      <c r="PL14" s="123"/>
      <c r="PM14" s="106"/>
      <c r="PN14" s="123"/>
      <c r="PV14" s="125"/>
      <c r="PY14" s="15"/>
      <c r="PZ14" s="15"/>
      <c r="QF14" s="122"/>
      <c r="QG14" s="123"/>
      <c r="QH14" s="106"/>
      <c r="QI14" s="123"/>
      <c r="QQ14" s="125"/>
      <c r="QT14" s="15"/>
      <c r="QU14" s="15"/>
      <c r="RA14" s="122"/>
      <c r="RB14" s="123"/>
      <c r="RC14" s="106"/>
      <c r="RD14" s="123"/>
      <c r="RL14" s="125"/>
      <c r="RO14" s="15"/>
      <c r="RP14" s="15"/>
      <c r="RV14" s="122"/>
      <c r="RW14" s="123"/>
      <c r="RX14" s="106"/>
      <c r="RY14" s="123"/>
      <c r="SG14" s="125"/>
      <c r="SJ14" s="15"/>
      <c r="SK14" s="15"/>
      <c r="SQ14" s="122"/>
      <c r="SR14" s="123"/>
      <c r="SS14" s="106"/>
      <c r="ST14" s="123"/>
      <c r="TB14" s="125"/>
      <c r="TE14" s="15"/>
      <c r="TF14" s="15"/>
      <c r="TL14" s="122"/>
      <c r="TM14" s="123"/>
      <c r="TN14" s="106"/>
      <c r="TO14" s="123"/>
      <c r="TW14" s="125"/>
      <c r="TZ14" s="15"/>
      <c r="UA14" s="15"/>
      <c r="UG14" s="122"/>
      <c r="UH14" s="123"/>
      <c r="UI14" s="106"/>
      <c r="UJ14" s="123"/>
      <c r="UR14" s="125"/>
      <c r="UU14" s="15"/>
      <c r="UV14" s="15"/>
      <c r="VB14" s="122"/>
      <c r="VC14" s="123"/>
      <c r="VD14" s="106"/>
      <c r="VE14" s="123"/>
      <c r="VM14" s="125"/>
      <c r="VP14" s="15"/>
      <c r="VQ14" s="15"/>
      <c r="VW14" s="122"/>
      <c r="VX14" s="123"/>
      <c r="VY14" s="106"/>
      <c r="VZ14" s="123"/>
      <c r="WH14" s="125"/>
      <c r="WK14" s="15"/>
      <c r="WL14" s="15"/>
      <c r="WR14" s="122"/>
      <c r="WS14" s="123"/>
      <c r="WT14" s="106"/>
      <c r="WU14" s="123"/>
      <c r="XC14" s="125"/>
      <c r="XF14" s="15"/>
      <c r="XG14" s="15"/>
      <c r="XM14" s="122"/>
      <c r="XN14" s="123"/>
      <c r="XO14" s="106"/>
      <c r="XP14" s="123"/>
      <c r="XX14" s="125"/>
      <c r="YA14" s="15"/>
      <c r="YB14" s="15"/>
      <c r="YH14" s="122"/>
      <c r="YI14" s="123"/>
      <c r="YJ14" s="106"/>
      <c r="YK14" s="123"/>
      <c r="YS14" s="125"/>
      <c r="YV14" s="15"/>
      <c r="YW14" s="15"/>
      <c r="ZC14" s="122"/>
      <c r="ZD14" s="123"/>
      <c r="ZE14" s="106"/>
      <c r="ZF14" s="123"/>
      <c r="ZN14" s="125"/>
      <c r="ZQ14" s="15"/>
      <c r="ZR14" s="15"/>
      <c r="ZX14" s="122"/>
      <c r="ZY14" s="123"/>
      <c r="ZZ14" s="106"/>
      <c r="AAA14" s="123"/>
      <c r="AAI14" s="125"/>
      <c r="AAL14" s="15"/>
      <c r="AAM14" s="15"/>
      <c r="AAS14" s="122"/>
      <c r="AAT14" s="123"/>
      <c r="AAU14" s="106"/>
      <c r="AAV14" s="123"/>
      <c r="ABD14" s="125"/>
      <c r="ABG14" s="15"/>
      <c r="ABH14" s="15"/>
      <c r="ABN14" s="122"/>
      <c r="ABO14" s="123"/>
      <c r="ABP14" s="106"/>
      <c r="ABQ14" s="123"/>
      <c r="ABY14" s="125"/>
      <c r="ACB14" s="15"/>
      <c r="ACC14" s="15"/>
      <c r="ACI14" s="122"/>
      <c r="ACJ14" s="123"/>
      <c r="ACK14" s="106"/>
      <c r="ACL14" s="123"/>
      <c r="ACT14" s="125"/>
      <c r="ACW14" s="15"/>
      <c r="ACX14" s="15"/>
      <c r="ADD14" s="122"/>
      <c r="ADE14" s="123"/>
      <c r="ADF14" s="106"/>
      <c r="ADG14" s="123"/>
      <c r="ADO14" s="125"/>
      <c r="ADR14" s="15"/>
      <c r="ADS14" s="15"/>
      <c r="ADY14" s="122"/>
      <c r="ADZ14" s="123"/>
      <c r="AEA14" s="106"/>
      <c r="AEB14" s="123"/>
      <c r="AEJ14" s="125"/>
      <c r="AEM14" s="15"/>
      <c r="AEN14" s="15"/>
      <c r="AET14" s="122"/>
      <c r="AEU14" s="123"/>
      <c r="AEV14" s="106"/>
      <c r="AEW14" s="123"/>
      <c r="AFE14" s="125"/>
      <c r="AFH14" s="15"/>
      <c r="AFI14" s="15"/>
      <c r="AFO14" s="122"/>
      <c r="AFP14" s="123"/>
      <c r="AFQ14" s="106"/>
      <c r="AFR14" s="123"/>
      <c r="AFZ14" s="125"/>
      <c r="AGC14" s="15"/>
      <c r="AGD14" s="15"/>
      <c r="AGJ14" s="122"/>
      <c r="AGK14" s="123"/>
      <c r="AGL14" s="106"/>
      <c r="AGM14" s="123"/>
      <c r="AGU14" s="125"/>
      <c r="AGX14" s="15"/>
      <c r="AGY14" s="15"/>
      <c r="AHE14" s="122"/>
      <c r="AHF14" s="123"/>
      <c r="AHG14" s="106"/>
      <c r="AHH14" s="123"/>
      <c r="AHP14" s="125"/>
      <c r="AHS14" s="15"/>
      <c r="AHT14" s="15"/>
      <c r="AHZ14" s="122"/>
      <c r="AIA14" s="123"/>
      <c r="AIB14" s="106"/>
      <c r="AIC14" s="123"/>
      <c r="AIK14" s="125"/>
      <c r="AIN14" s="15"/>
      <c r="AIO14" s="15"/>
      <c r="AIU14" s="122"/>
      <c r="AIV14" s="123"/>
      <c r="AIW14" s="106"/>
      <c r="AIX14" s="123"/>
      <c r="AJF14" s="125"/>
      <c r="AJI14" s="15"/>
      <c r="AJJ14" s="15"/>
      <c r="AJP14" s="122"/>
      <c r="AJQ14" s="123"/>
      <c r="AJR14" s="106"/>
      <c r="AJS14" s="123"/>
      <c r="AKA14" s="125"/>
      <c r="AKD14" s="15"/>
      <c r="AKE14" s="15"/>
      <c r="AKK14" s="122"/>
      <c r="AKL14" s="123"/>
      <c r="AKM14" s="106"/>
      <c r="AKN14" s="123"/>
      <c r="AKV14" s="125"/>
      <c r="AKY14" s="15"/>
      <c r="AKZ14" s="15"/>
      <c r="ALF14" s="122"/>
      <c r="ALG14" s="123"/>
      <c r="ALH14" s="106"/>
      <c r="ALI14" s="123"/>
      <c r="ALQ14" s="125"/>
      <c r="ALT14" s="15"/>
      <c r="ALU14" s="15"/>
      <c r="AMA14" s="122"/>
      <c r="AMB14" s="123"/>
      <c r="AMC14" s="106"/>
      <c r="AMD14" s="123"/>
      <c r="AML14" s="125"/>
      <c r="AMO14" s="15"/>
      <c r="AMP14" s="15"/>
      <c r="AMV14" s="122"/>
      <c r="AMW14" s="123"/>
      <c r="AMX14" s="106"/>
      <c r="AMY14" s="123"/>
      <c r="ANG14" s="125"/>
      <c r="ANJ14" s="15"/>
      <c r="ANK14" s="15"/>
      <c r="ANQ14" s="122"/>
      <c r="ANR14" s="123"/>
      <c r="ANS14" s="106"/>
      <c r="ANT14" s="123"/>
      <c r="AOB14" s="125"/>
      <c r="AOE14" s="15"/>
      <c r="AOF14" s="15"/>
      <c r="AOL14" s="122"/>
      <c r="AOM14" s="123"/>
      <c r="AON14" s="106"/>
      <c r="AOO14" s="123"/>
      <c r="AOW14" s="125"/>
      <c r="AOZ14" s="15"/>
      <c r="APA14" s="15"/>
      <c r="APG14" s="122"/>
      <c r="APH14" s="123"/>
      <c r="API14" s="106"/>
      <c r="APJ14" s="123"/>
      <c r="APR14" s="125"/>
      <c r="APU14" s="15"/>
      <c r="APV14" s="15"/>
      <c r="AQB14" s="122"/>
      <c r="AQC14" s="123"/>
      <c r="AQD14" s="106"/>
      <c r="AQE14" s="123"/>
      <c r="AQM14" s="125"/>
      <c r="AQP14" s="15"/>
      <c r="AQQ14" s="15"/>
      <c r="AQW14" s="122"/>
      <c r="AQX14" s="123"/>
      <c r="AQY14" s="106"/>
      <c r="AQZ14" s="123"/>
      <c r="ARH14" s="125"/>
      <c r="ARK14" s="15"/>
      <c r="ARL14" s="15"/>
      <c r="ARR14" s="122"/>
      <c r="ARS14" s="123"/>
      <c r="ART14" s="106"/>
      <c r="ARU14" s="123"/>
      <c r="ASC14" s="125"/>
      <c r="ASF14" s="15"/>
      <c r="ASG14" s="15"/>
      <c r="ASM14" s="122"/>
      <c r="ASN14" s="123"/>
      <c r="ASO14" s="106"/>
      <c r="ASP14" s="123"/>
      <c r="ASX14" s="125"/>
      <c r="ATA14" s="15"/>
      <c r="ATB14" s="15"/>
      <c r="ATH14" s="122"/>
      <c r="ATI14" s="123"/>
      <c r="ATJ14" s="106"/>
      <c r="ATK14" s="123"/>
      <c r="ATS14" s="125"/>
      <c r="ATV14" s="15"/>
      <c r="ATW14" s="15"/>
      <c r="AUC14" s="122"/>
      <c r="AUD14" s="123"/>
      <c r="AUE14" s="106"/>
      <c r="AUF14" s="123"/>
      <c r="AUN14" s="125"/>
      <c r="AUQ14" s="15"/>
      <c r="AUR14" s="15"/>
      <c r="AUX14" s="122"/>
      <c r="AUY14" s="123"/>
      <c r="AUZ14" s="106"/>
      <c r="AVA14" s="123"/>
      <c r="AVI14" s="125"/>
      <c r="AVL14" s="15"/>
      <c r="AVM14" s="15"/>
      <c r="AVS14" s="122"/>
      <c r="AVT14" s="123"/>
      <c r="AVU14" s="106"/>
      <c r="AVV14" s="123"/>
      <c r="AWD14" s="125"/>
      <c r="AWG14" s="15"/>
      <c r="AWH14" s="15"/>
      <c r="AWN14" s="122"/>
      <c r="AWO14" s="123"/>
      <c r="AWP14" s="106"/>
      <c r="AWQ14" s="123"/>
      <c r="AWY14" s="125"/>
      <c r="AXB14" s="15"/>
      <c r="AXC14" s="15"/>
      <c r="AXI14" s="122"/>
      <c r="AXJ14" s="123"/>
      <c r="AXK14" s="106"/>
      <c r="AXL14" s="123"/>
      <c r="AXT14" s="125"/>
      <c r="AXW14" s="15"/>
      <c r="AXX14" s="15"/>
      <c r="AYD14" s="122"/>
      <c r="AYE14" s="123"/>
      <c r="AYF14" s="106"/>
      <c r="AYG14" s="123"/>
      <c r="AYO14" s="125"/>
      <c r="AYR14" s="15"/>
      <c r="AYS14" s="15"/>
      <c r="AYY14" s="122"/>
      <c r="AYZ14" s="123"/>
      <c r="AZA14" s="106"/>
      <c r="AZB14" s="123"/>
      <c r="AZJ14" s="125"/>
      <c r="AZM14" s="15"/>
      <c r="AZN14" s="15"/>
      <c r="AZT14" s="122"/>
      <c r="AZU14" s="123"/>
      <c r="AZV14" s="106"/>
      <c r="AZW14" s="123"/>
      <c r="BAE14" s="125"/>
      <c r="BAH14" s="15"/>
      <c r="BAI14" s="15"/>
      <c r="BAO14" s="122"/>
      <c r="BAP14" s="123"/>
      <c r="BAQ14" s="106"/>
      <c r="BAR14" s="123"/>
      <c r="BAZ14" s="125"/>
      <c r="BBC14" s="15"/>
      <c r="BBD14" s="15"/>
      <c r="BBJ14" s="122"/>
      <c r="BBK14" s="123"/>
      <c r="BBL14" s="106"/>
      <c r="BBM14" s="123"/>
      <c r="BBU14" s="125"/>
      <c r="BBX14" s="15"/>
      <c r="BBY14" s="15"/>
      <c r="BCE14" s="122"/>
      <c r="BCF14" s="123"/>
      <c r="BCG14" s="106"/>
      <c r="BCH14" s="123"/>
      <c r="BCP14" s="125"/>
      <c r="BCS14" s="15"/>
      <c r="BCT14" s="15"/>
      <c r="BCZ14" s="122"/>
      <c r="BDA14" s="123"/>
      <c r="BDB14" s="106"/>
      <c r="BDC14" s="123"/>
      <c r="BDK14" s="125"/>
      <c r="BDN14" s="15"/>
      <c r="BDO14" s="15"/>
      <c r="BDU14" s="122"/>
      <c r="BDV14" s="123"/>
      <c r="BDW14" s="106"/>
      <c r="BDX14" s="123"/>
      <c r="BEF14" s="125"/>
      <c r="BEI14" s="15"/>
      <c r="BEJ14" s="15"/>
      <c r="BEP14" s="122"/>
      <c r="BEQ14" s="123"/>
      <c r="BER14" s="106"/>
      <c r="BES14" s="123"/>
      <c r="BFA14" s="125"/>
      <c r="BFD14" s="15"/>
      <c r="BFE14" s="15"/>
      <c r="BFK14" s="122"/>
      <c r="BFL14" s="123"/>
      <c r="BFM14" s="106"/>
      <c r="BFN14" s="123"/>
      <c r="BFV14" s="125"/>
      <c r="BFY14" s="15"/>
      <c r="BFZ14" s="15"/>
      <c r="BGF14" s="122"/>
      <c r="BGG14" s="123"/>
      <c r="BGH14" s="106"/>
      <c r="BGI14" s="123"/>
      <c r="BGQ14" s="125"/>
      <c r="BGT14" s="15"/>
      <c r="BGU14" s="15"/>
      <c r="BHA14" s="122"/>
      <c r="BHB14" s="123"/>
      <c r="BHC14" s="106"/>
      <c r="BHD14" s="123"/>
      <c r="BHL14" s="125"/>
      <c r="BHO14" s="15"/>
      <c r="BHP14" s="15"/>
      <c r="BHV14" s="122"/>
      <c r="BHW14" s="123"/>
      <c r="BHX14" s="106"/>
      <c r="BHY14" s="123"/>
      <c r="BIG14" s="125"/>
      <c r="BIJ14" s="15"/>
      <c r="BIK14" s="15"/>
      <c r="BIQ14" s="122"/>
      <c r="BIR14" s="123"/>
      <c r="BIS14" s="106"/>
      <c r="BIT14" s="123"/>
      <c r="BJB14" s="125"/>
      <c r="BJE14" s="15"/>
      <c r="BJF14" s="15"/>
      <c r="BJL14" s="122"/>
      <c r="BJM14" s="123"/>
      <c r="BJN14" s="106"/>
      <c r="BJO14" s="123"/>
      <c r="BJW14" s="125"/>
      <c r="BJZ14" s="15"/>
      <c r="BKA14" s="15"/>
      <c r="BKG14" s="122"/>
      <c r="BKH14" s="123"/>
      <c r="BKI14" s="106"/>
      <c r="BKJ14" s="123"/>
      <c r="BKR14" s="125"/>
      <c r="BKU14" s="15"/>
      <c r="BKV14" s="15"/>
      <c r="BLB14" s="122"/>
      <c r="BLC14" s="123"/>
      <c r="BLD14" s="106"/>
      <c r="BLE14" s="123"/>
      <c r="BLM14" s="125"/>
      <c r="BLP14" s="15"/>
      <c r="BLQ14" s="15"/>
      <c r="BLW14" s="122"/>
      <c r="BLX14" s="123"/>
      <c r="BLY14" s="106"/>
      <c r="BLZ14" s="123"/>
      <c r="BMH14" s="125"/>
      <c r="BMK14" s="15"/>
      <c r="BML14" s="15"/>
      <c r="BMR14" s="122"/>
      <c r="BMS14" s="123"/>
      <c r="BMT14" s="106"/>
      <c r="BMU14" s="123"/>
      <c r="BNC14" s="125"/>
      <c r="BNF14" s="15"/>
      <c r="BNG14" s="15"/>
      <c r="BNM14" s="122"/>
      <c r="BNN14" s="123"/>
      <c r="BNO14" s="106"/>
      <c r="BNP14" s="123"/>
      <c r="BNX14" s="125"/>
      <c r="BOA14" s="15"/>
      <c r="BOB14" s="15"/>
      <c r="BOH14" s="122"/>
      <c r="BOI14" s="123"/>
      <c r="BOJ14" s="106"/>
      <c r="BOK14" s="123"/>
      <c r="BOS14" s="125"/>
      <c r="BOV14" s="15"/>
      <c r="BOW14" s="15"/>
      <c r="BPC14" s="122"/>
      <c r="BPD14" s="123"/>
      <c r="BPE14" s="106"/>
      <c r="BPF14" s="123"/>
      <c r="BPN14" s="125"/>
      <c r="BPQ14" s="15"/>
      <c r="BPR14" s="15"/>
      <c r="BPX14" s="122"/>
      <c r="BPY14" s="123"/>
      <c r="BPZ14" s="106"/>
      <c r="BQA14" s="123"/>
      <c r="BQI14" s="125"/>
      <c r="BQL14" s="15"/>
      <c r="BQM14" s="15"/>
      <c r="BQS14" s="122"/>
      <c r="BQT14" s="123"/>
      <c r="BQU14" s="106"/>
      <c r="BQV14" s="123"/>
      <c r="BRD14" s="125"/>
      <c r="BRG14" s="15"/>
      <c r="BRH14" s="15"/>
      <c r="BRN14" s="122"/>
      <c r="BRO14" s="123"/>
      <c r="BRP14" s="106"/>
      <c r="BRQ14" s="123"/>
      <c r="BRY14" s="125"/>
      <c r="BSB14" s="15"/>
      <c r="BSC14" s="15"/>
      <c r="BSI14" s="122"/>
      <c r="BSJ14" s="123"/>
      <c r="BSK14" s="106"/>
      <c r="BSL14" s="123"/>
      <c r="BST14" s="125"/>
      <c r="BSW14" s="15"/>
      <c r="BSX14" s="15"/>
      <c r="BTD14" s="122"/>
      <c r="BTE14" s="123"/>
      <c r="BTF14" s="106"/>
      <c r="BTG14" s="123"/>
      <c r="BTO14" s="125"/>
      <c r="BTR14" s="15"/>
      <c r="BTS14" s="15"/>
      <c r="BTY14" s="122"/>
      <c r="BTZ14" s="123"/>
      <c r="BUA14" s="106"/>
      <c r="BUB14" s="123"/>
      <c r="BUJ14" s="125"/>
      <c r="BUM14" s="15"/>
      <c r="BUN14" s="15"/>
      <c r="BUT14" s="122"/>
      <c r="BUU14" s="123"/>
      <c r="BUV14" s="106"/>
      <c r="BUW14" s="123"/>
      <c r="BVE14" s="125"/>
      <c r="BVH14" s="15"/>
      <c r="BVI14" s="15"/>
      <c r="BVO14" s="122"/>
      <c r="BVP14" s="123"/>
      <c r="BVQ14" s="106"/>
      <c r="BVR14" s="123"/>
      <c r="BVZ14" s="125"/>
      <c r="BWC14" s="15"/>
      <c r="BWD14" s="15"/>
      <c r="BWJ14" s="122"/>
      <c r="BWK14" s="123"/>
      <c r="BWL14" s="106"/>
      <c r="BWM14" s="123"/>
      <c r="BWU14" s="125"/>
      <c r="BWX14" s="15"/>
      <c r="BWY14" s="15"/>
      <c r="BXE14" s="122"/>
      <c r="BXF14" s="123"/>
      <c r="BXG14" s="106"/>
      <c r="BXH14" s="123"/>
      <c r="BXP14" s="125"/>
      <c r="BXS14" s="15"/>
      <c r="BXT14" s="15"/>
      <c r="BXZ14" s="122"/>
      <c r="BYA14" s="123"/>
      <c r="BYB14" s="106"/>
      <c r="BYC14" s="123"/>
      <c r="BYK14" s="125"/>
      <c r="BYN14" s="15"/>
      <c r="BYO14" s="15"/>
      <c r="BYU14" s="122"/>
      <c r="BYV14" s="123"/>
      <c r="BYW14" s="106"/>
      <c r="BYX14" s="123"/>
      <c r="BZF14" s="125"/>
      <c r="BZI14" s="15"/>
      <c r="BZJ14" s="15"/>
      <c r="BZP14" s="122"/>
      <c r="BZQ14" s="123"/>
      <c r="BZR14" s="106"/>
      <c r="BZS14" s="123"/>
      <c r="CAA14" s="125"/>
      <c r="CAD14" s="15"/>
      <c r="CAE14" s="15"/>
      <c r="CAK14" s="122"/>
      <c r="CAL14" s="123"/>
      <c r="CAM14" s="106"/>
      <c r="CAN14" s="123"/>
      <c r="CAV14" s="125"/>
      <c r="CAY14" s="15"/>
      <c r="CAZ14" s="15"/>
      <c r="CBF14" s="122"/>
      <c r="CBG14" s="123"/>
      <c r="CBH14" s="106"/>
      <c r="CBI14" s="123"/>
      <c r="CBQ14" s="125"/>
      <c r="CBT14" s="15"/>
      <c r="CBU14" s="15"/>
      <c r="CCA14" s="122"/>
      <c r="CCB14" s="123"/>
      <c r="CCC14" s="106"/>
      <c r="CCD14" s="123"/>
      <c r="CCL14" s="125"/>
      <c r="CCO14" s="15"/>
      <c r="CCP14" s="15"/>
      <c r="CCV14" s="122"/>
      <c r="CCW14" s="123"/>
      <c r="CCX14" s="106"/>
      <c r="CCY14" s="123"/>
      <c r="CDG14" s="125"/>
      <c r="CDJ14" s="15"/>
      <c r="CDK14" s="15"/>
      <c r="CDQ14" s="122"/>
      <c r="CDR14" s="123"/>
      <c r="CDS14" s="106"/>
      <c r="CDT14" s="123"/>
      <c r="CEB14" s="125"/>
      <c r="CEE14" s="15"/>
      <c r="CEF14" s="15"/>
      <c r="CEL14" s="122"/>
      <c r="CEM14" s="123"/>
      <c r="CEN14" s="106"/>
      <c r="CEO14" s="123"/>
      <c r="CEW14" s="125"/>
      <c r="CEZ14" s="15"/>
      <c r="CFA14" s="15"/>
      <c r="CFG14" s="122"/>
      <c r="CFH14" s="123"/>
      <c r="CFI14" s="106"/>
      <c r="CFJ14" s="123"/>
      <c r="CFR14" s="125"/>
      <c r="CFU14" s="15"/>
      <c r="CFV14" s="15"/>
      <c r="CGB14" s="122"/>
      <c r="CGC14" s="123"/>
      <c r="CGD14" s="106"/>
      <c r="CGE14" s="123"/>
      <c r="CGM14" s="125"/>
      <c r="CGP14" s="15"/>
      <c r="CGQ14" s="15"/>
      <c r="CGW14" s="122"/>
      <c r="CGX14" s="123"/>
      <c r="CGY14" s="106"/>
      <c r="CGZ14" s="123"/>
      <c r="CHH14" s="125"/>
      <c r="CHK14" s="15"/>
      <c r="CHL14" s="15"/>
      <c r="CHR14" s="122"/>
      <c r="CHS14" s="123"/>
      <c r="CHT14" s="106"/>
      <c r="CHU14" s="123"/>
      <c r="CIC14" s="125"/>
      <c r="CIF14" s="15"/>
      <c r="CIG14" s="15"/>
      <c r="CIM14" s="122"/>
      <c r="CIN14" s="123"/>
      <c r="CIO14" s="106"/>
      <c r="CIP14" s="123"/>
      <c r="CIX14" s="125"/>
      <c r="CJA14" s="15"/>
      <c r="CJB14" s="15"/>
      <c r="CJH14" s="122"/>
      <c r="CJI14" s="123"/>
      <c r="CJJ14" s="106"/>
      <c r="CJK14" s="123"/>
      <c r="CJS14" s="125"/>
      <c r="CJV14" s="15"/>
      <c r="CJW14" s="15"/>
      <c r="CKC14" s="122"/>
      <c r="CKD14" s="123"/>
      <c r="CKE14" s="106"/>
      <c r="CKF14" s="123"/>
      <c r="CKN14" s="125"/>
      <c r="CKQ14" s="15"/>
      <c r="CKR14" s="15"/>
      <c r="CKX14" s="122"/>
      <c r="CKY14" s="123"/>
      <c r="CKZ14" s="106"/>
      <c r="CLA14" s="123"/>
      <c r="CLI14" s="125"/>
      <c r="CLL14" s="15"/>
      <c r="CLM14" s="15"/>
      <c r="CLS14" s="122"/>
      <c r="CLT14" s="123"/>
      <c r="CLU14" s="106"/>
      <c r="CLV14" s="123"/>
      <c r="CMD14" s="125"/>
      <c r="CMG14" s="15"/>
      <c r="CMH14" s="15"/>
      <c r="CMN14" s="122"/>
      <c r="CMO14" s="123"/>
      <c r="CMP14" s="106"/>
      <c r="CMQ14" s="123"/>
      <c r="CMY14" s="125"/>
      <c r="CNB14" s="15"/>
      <c r="CNC14" s="15"/>
      <c r="CNI14" s="122"/>
      <c r="CNJ14" s="123"/>
      <c r="CNK14" s="106"/>
      <c r="CNL14" s="123"/>
      <c r="CNT14" s="125"/>
      <c r="CNW14" s="15"/>
      <c r="CNX14" s="15"/>
      <c r="COD14" s="122"/>
      <c r="COE14" s="123"/>
      <c r="COF14" s="106"/>
      <c r="COG14" s="123"/>
      <c r="COO14" s="125"/>
      <c r="COR14" s="15"/>
      <c r="COS14" s="15"/>
      <c r="COY14" s="122"/>
      <c r="COZ14" s="123"/>
      <c r="CPA14" s="106"/>
      <c r="CPB14" s="123"/>
      <c r="CPJ14" s="125"/>
      <c r="CPM14" s="15"/>
      <c r="CPN14" s="15"/>
      <c r="CPT14" s="122"/>
      <c r="CPU14" s="123"/>
      <c r="CPV14" s="106"/>
      <c r="CPW14" s="123"/>
      <c r="CQE14" s="125"/>
      <c r="CQH14" s="15"/>
      <c r="CQI14" s="15"/>
      <c r="CQO14" s="122"/>
      <c r="CQP14" s="123"/>
      <c r="CQQ14" s="106"/>
      <c r="CQR14" s="123"/>
      <c r="CQZ14" s="125"/>
      <c r="CRC14" s="15"/>
      <c r="CRD14" s="15"/>
      <c r="CRJ14" s="122"/>
      <c r="CRK14" s="123"/>
      <c r="CRL14" s="106"/>
      <c r="CRM14" s="123"/>
      <c r="CRU14" s="125"/>
      <c r="CRX14" s="15"/>
      <c r="CRY14" s="15"/>
      <c r="CSE14" s="122"/>
      <c r="CSF14" s="123"/>
      <c r="CSG14" s="106"/>
      <c r="CSH14" s="123"/>
      <c r="CSP14" s="125"/>
      <c r="CSS14" s="15"/>
      <c r="CST14" s="15"/>
      <c r="CSZ14" s="122"/>
      <c r="CTA14" s="123"/>
      <c r="CTB14" s="106"/>
      <c r="CTC14" s="123"/>
      <c r="CTK14" s="125"/>
      <c r="CTN14" s="15"/>
      <c r="CTO14" s="15"/>
      <c r="CTU14" s="122"/>
      <c r="CTV14" s="123"/>
      <c r="CTW14" s="106"/>
      <c r="CTX14" s="123"/>
      <c r="CUF14" s="125"/>
      <c r="CUI14" s="15"/>
      <c r="CUJ14" s="15"/>
      <c r="CUP14" s="122"/>
      <c r="CUQ14" s="123"/>
      <c r="CUR14" s="106"/>
      <c r="CUS14" s="123"/>
      <c r="CVA14" s="125"/>
      <c r="CVD14" s="15"/>
      <c r="CVE14" s="15"/>
      <c r="CVK14" s="122"/>
      <c r="CVL14" s="123"/>
      <c r="CVM14" s="106"/>
      <c r="CVN14" s="123"/>
      <c r="CVV14" s="125"/>
      <c r="CVY14" s="15"/>
      <c r="CVZ14" s="15"/>
      <c r="CWF14" s="122"/>
      <c r="CWG14" s="123"/>
      <c r="CWH14" s="106"/>
      <c r="CWI14" s="123"/>
      <c r="CWQ14" s="125"/>
      <c r="CWT14" s="15"/>
      <c r="CWU14" s="15"/>
      <c r="CXA14" s="122"/>
      <c r="CXB14" s="123"/>
      <c r="CXC14" s="106"/>
      <c r="CXD14" s="123"/>
      <c r="CXL14" s="125"/>
      <c r="CXO14" s="15"/>
      <c r="CXP14" s="15"/>
      <c r="CXV14" s="122"/>
      <c r="CXW14" s="123"/>
      <c r="CXX14" s="106"/>
      <c r="CXY14" s="123"/>
      <c r="CYG14" s="125"/>
      <c r="CYJ14" s="15"/>
      <c r="CYK14" s="15"/>
      <c r="CYQ14" s="122"/>
      <c r="CYR14" s="123"/>
      <c r="CYS14" s="106"/>
      <c r="CYT14" s="123"/>
      <c r="CZB14" s="125"/>
      <c r="CZE14" s="15"/>
      <c r="CZF14" s="15"/>
      <c r="CZL14" s="122"/>
      <c r="CZM14" s="123"/>
      <c r="CZN14" s="106"/>
      <c r="CZO14" s="123"/>
      <c r="CZW14" s="125"/>
      <c r="CZZ14" s="15"/>
      <c r="DAA14" s="15"/>
      <c r="DAG14" s="122"/>
      <c r="DAH14" s="123"/>
      <c r="DAI14" s="106"/>
      <c r="DAJ14" s="123"/>
      <c r="DAR14" s="125"/>
      <c r="DAU14" s="15"/>
      <c r="DAV14" s="15"/>
      <c r="DBB14" s="122"/>
      <c r="DBC14" s="123"/>
      <c r="DBD14" s="106"/>
      <c r="DBE14" s="123"/>
      <c r="DBM14" s="125"/>
      <c r="DBP14" s="15"/>
      <c r="DBQ14" s="15"/>
      <c r="DBW14" s="122"/>
      <c r="DBX14" s="123"/>
      <c r="DBY14" s="106"/>
      <c r="DBZ14" s="123"/>
      <c r="DCH14" s="125"/>
      <c r="DCK14" s="15"/>
      <c r="DCL14" s="15"/>
      <c r="DCR14" s="122"/>
      <c r="DCS14" s="123"/>
      <c r="DCT14" s="106"/>
      <c r="DCU14" s="123"/>
      <c r="DDC14" s="125"/>
      <c r="DDF14" s="15"/>
      <c r="DDG14" s="15"/>
      <c r="DDM14" s="122"/>
      <c r="DDN14" s="123"/>
      <c r="DDO14" s="106"/>
      <c r="DDP14" s="123"/>
      <c r="DDX14" s="125"/>
      <c r="DEA14" s="15"/>
      <c r="DEB14" s="15"/>
      <c r="DEH14" s="122"/>
      <c r="DEI14" s="123"/>
      <c r="DEJ14" s="106"/>
      <c r="DEK14" s="123"/>
      <c r="DES14" s="125"/>
      <c r="DEV14" s="15"/>
      <c r="DEW14" s="15"/>
      <c r="DFC14" s="122"/>
      <c r="DFD14" s="123"/>
      <c r="DFE14" s="106"/>
      <c r="DFF14" s="123"/>
      <c r="DFN14" s="125"/>
      <c r="DFQ14" s="15"/>
      <c r="DFR14" s="15"/>
      <c r="DFX14" s="122"/>
      <c r="DFY14" s="123"/>
      <c r="DFZ14" s="106"/>
      <c r="DGA14" s="123"/>
      <c r="DGI14" s="125"/>
      <c r="DGL14" s="15"/>
      <c r="DGM14" s="15"/>
      <c r="DGS14" s="122"/>
      <c r="DGT14" s="123"/>
      <c r="DGU14" s="106"/>
      <c r="DGV14" s="123"/>
      <c r="DHD14" s="125"/>
      <c r="DHG14" s="15"/>
      <c r="DHH14" s="15"/>
      <c r="DHN14" s="122"/>
      <c r="DHO14" s="123"/>
      <c r="DHP14" s="106"/>
      <c r="DHQ14" s="123"/>
      <c r="DHY14" s="125"/>
      <c r="DIB14" s="15"/>
      <c r="DIC14" s="15"/>
      <c r="DII14" s="122"/>
      <c r="DIJ14" s="123"/>
      <c r="DIK14" s="106"/>
      <c r="DIL14" s="123"/>
      <c r="DIT14" s="125"/>
      <c r="DIW14" s="15"/>
      <c r="DIX14" s="15"/>
      <c r="DJD14" s="122"/>
      <c r="DJE14" s="123"/>
      <c r="DJF14" s="106"/>
      <c r="DJG14" s="123"/>
      <c r="DJO14" s="125"/>
      <c r="DJR14" s="15"/>
      <c r="DJS14" s="15"/>
      <c r="DJY14" s="122"/>
      <c r="DJZ14" s="123"/>
      <c r="DKA14" s="106"/>
      <c r="DKB14" s="123"/>
      <c r="DKJ14" s="125"/>
      <c r="DKM14" s="15"/>
      <c r="DKN14" s="15"/>
      <c r="DKT14" s="122"/>
      <c r="DKU14" s="123"/>
      <c r="DKV14" s="106"/>
      <c r="DKW14" s="123"/>
      <c r="DLE14" s="125"/>
      <c r="DLH14" s="15"/>
      <c r="DLI14" s="15"/>
      <c r="DLO14" s="122"/>
      <c r="DLP14" s="123"/>
      <c r="DLQ14" s="106"/>
      <c r="DLR14" s="123"/>
      <c r="DLZ14" s="125"/>
      <c r="DMC14" s="15"/>
      <c r="DMD14" s="15"/>
      <c r="DMJ14" s="122"/>
      <c r="DMK14" s="123"/>
      <c r="DML14" s="106"/>
      <c r="DMM14" s="123"/>
      <c r="DMU14" s="125"/>
      <c r="DMX14" s="15"/>
      <c r="DMY14" s="15"/>
      <c r="DNE14" s="122"/>
      <c r="DNF14" s="123"/>
      <c r="DNG14" s="106"/>
      <c r="DNH14" s="123"/>
      <c r="DNP14" s="125"/>
      <c r="DNS14" s="15"/>
      <c r="DNT14" s="15"/>
      <c r="DNZ14" s="122"/>
      <c r="DOA14" s="123"/>
      <c r="DOB14" s="106"/>
      <c r="DOC14" s="123"/>
      <c r="DOK14" s="125"/>
      <c r="DON14" s="15"/>
      <c r="DOO14" s="15"/>
      <c r="DOU14" s="122"/>
      <c r="DOV14" s="123"/>
      <c r="DOW14" s="106"/>
      <c r="DOX14" s="123"/>
      <c r="DPF14" s="125"/>
      <c r="DPI14" s="15"/>
      <c r="DPJ14" s="15"/>
      <c r="DPP14" s="122"/>
      <c r="DPQ14" s="123"/>
      <c r="DPR14" s="106"/>
      <c r="DPS14" s="123"/>
      <c r="DQA14" s="125"/>
      <c r="DQD14" s="15"/>
      <c r="DQE14" s="15"/>
      <c r="DQK14" s="122"/>
      <c r="DQL14" s="123"/>
      <c r="DQM14" s="106"/>
      <c r="DQN14" s="123"/>
      <c r="DQV14" s="125"/>
      <c r="DQY14" s="15"/>
      <c r="DQZ14" s="15"/>
      <c r="DRF14" s="122"/>
      <c r="DRG14" s="123"/>
      <c r="DRH14" s="106"/>
      <c r="DRI14" s="123"/>
      <c r="DRQ14" s="125"/>
      <c r="DRT14" s="15"/>
      <c r="DRU14" s="15"/>
      <c r="DSA14" s="122"/>
      <c r="DSB14" s="123"/>
      <c r="DSC14" s="106"/>
      <c r="DSD14" s="123"/>
      <c r="DSL14" s="125"/>
      <c r="DSO14" s="15"/>
      <c r="DSP14" s="15"/>
      <c r="DSV14" s="122"/>
      <c r="DSW14" s="123"/>
      <c r="DSX14" s="106"/>
      <c r="DSY14" s="123"/>
      <c r="DTG14" s="125"/>
      <c r="DTJ14" s="15"/>
      <c r="DTK14" s="15"/>
      <c r="DTQ14" s="122"/>
      <c r="DTR14" s="123"/>
      <c r="DTS14" s="106"/>
      <c r="DTT14" s="123"/>
      <c r="DUB14" s="125"/>
      <c r="DUE14" s="15"/>
      <c r="DUF14" s="15"/>
      <c r="DUL14" s="122"/>
      <c r="DUM14" s="123"/>
      <c r="DUN14" s="106"/>
      <c r="DUO14" s="123"/>
      <c r="DUW14" s="125"/>
      <c r="DUZ14" s="15"/>
      <c r="DVA14" s="15"/>
      <c r="DVG14" s="122"/>
      <c r="DVH14" s="123"/>
      <c r="DVI14" s="106"/>
      <c r="DVJ14" s="123"/>
      <c r="DVR14" s="125"/>
      <c r="DVU14" s="15"/>
      <c r="DVV14" s="15"/>
      <c r="DWB14" s="122"/>
      <c r="DWC14" s="123"/>
      <c r="DWD14" s="106"/>
      <c r="DWE14" s="123"/>
      <c r="DWM14" s="125"/>
      <c r="DWP14" s="15"/>
      <c r="DWQ14" s="15"/>
      <c r="DWW14" s="122"/>
      <c r="DWX14" s="123"/>
      <c r="DWY14" s="106"/>
      <c r="DWZ14" s="123"/>
      <c r="DXH14" s="125"/>
      <c r="DXK14" s="15"/>
      <c r="DXL14" s="15"/>
      <c r="DXR14" s="122"/>
      <c r="DXS14" s="123"/>
      <c r="DXT14" s="106"/>
      <c r="DXU14" s="123"/>
      <c r="DYC14" s="125"/>
      <c r="DYF14" s="15"/>
      <c r="DYG14" s="15"/>
      <c r="DYM14" s="122"/>
      <c r="DYN14" s="123"/>
      <c r="DYO14" s="106"/>
      <c r="DYP14" s="123"/>
      <c r="DYX14" s="125"/>
      <c r="DZA14" s="15"/>
      <c r="DZB14" s="15"/>
      <c r="DZH14" s="122"/>
      <c r="DZI14" s="123"/>
      <c r="DZJ14" s="106"/>
      <c r="DZK14" s="123"/>
      <c r="DZS14" s="125"/>
      <c r="DZV14" s="15"/>
      <c r="DZW14" s="15"/>
      <c r="EAC14" s="122"/>
      <c r="EAD14" s="123"/>
      <c r="EAE14" s="106"/>
      <c r="EAF14" s="123"/>
      <c r="EAN14" s="125"/>
      <c r="EAQ14" s="15"/>
      <c r="EAR14" s="15"/>
      <c r="EAX14" s="122"/>
      <c r="EAY14" s="123"/>
      <c r="EAZ14" s="106"/>
      <c r="EBA14" s="123"/>
      <c r="EBI14" s="125"/>
      <c r="EBL14" s="15"/>
      <c r="EBM14" s="15"/>
      <c r="EBS14" s="122"/>
      <c r="EBT14" s="123"/>
      <c r="EBU14" s="106"/>
      <c r="EBV14" s="123"/>
      <c r="ECD14" s="125"/>
      <c r="ECG14" s="15"/>
      <c r="ECH14" s="15"/>
      <c r="ECN14" s="122"/>
      <c r="ECO14" s="123"/>
      <c r="ECP14" s="106"/>
      <c r="ECQ14" s="123"/>
      <c r="ECY14" s="125"/>
      <c r="EDB14" s="15"/>
      <c r="EDC14" s="15"/>
      <c r="EDI14" s="122"/>
      <c r="EDJ14" s="123"/>
      <c r="EDK14" s="106"/>
      <c r="EDL14" s="123"/>
      <c r="EDT14" s="125"/>
      <c r="EDW14" s="15"/>
      <c r="EDX14" s="15"/>
      <c r="EED14" s="122"/>
      <c r="EEE14" s="123"/>
      <c r="EEF14" s="106"/>
      <c r="EEG14" s="123"/>
      <c r="EEO14" s="125"/>
      <c r="EER14" s="15"/>
      <c r="EES14" s="15"/>
      <c r="EEY14" s="122"/>
      <c r="EEZ14" s="123"/>
      <c r="EFA14" s="106"/>
      <c r="EFB14" s="123"/>
      <c r="EFJ14" s="125"/>
      <c r="EFM14" s="15"/>
      <c r="EFN14" s="15"/>
      <c r="EFT14" s="122"/>
      <c r="EFU14" s="123"/>
      <c r="EFV14" s="106"/>
      <c r="EFW14" s="123"/>
      <c r="EGE14" s="125"/>
      <c r="EGH14" s="15"/>
      <c r="EGI14" s="15"/>
      <c r="EGO14" s="122"/>
      <c r="EGP14" s="123"/>
      <c r="EGQ14" s="106"/>
      <c r="EGR14" s="123"/>
      <c r="EGZ14" s="125"/>
      <c r="EHC14" s="15"/>
      <c r="EHD14" s="15"/>
      <c r="EHJ14" s="122"/>
      <c r="EHK14" s="123"/>
      <c r="EHL14" s="106"/>
      <c r="EHM14" s="123"/>
      <c r="EHU14" s="125"/>
      <c r="EHX14" s="15"/>
      <c r="EHY14" s="15"/>
      <c r="EIE14" s="122"/>
      <c r="EIF14" s="123"/>
      <c r="EIG14" s="106"/>
      <c r="EIH14" s="123"/>
      <c r="EIP14" s="125"/>
      <c r="EIS14" s="15"/>
      <c r="EIT14" s="15"/>
      <c r="EIZ14" s="122"/>
      <c r="EJA14" s="123"/>
      <c r="EJB14" s="106"/>
      <c r="EJC14" s="123"/>
      <c r="EJK14" s="125"/>
      <c r="EJN14" s="15"/>
      <c r="EJO14" s="15"/>
      <c r="EJU14" s="122"/>
      <c r="EJV14" s="123"/>
      <c r="EJW14" s="106"/>
      <c r="EJX14" s="123"/>
      <c r="EKF14" s="125"/>
      <c r="EKI14" s="15"/>
      <c r="EKJ14" s="15"/>
      <c r="EKP14" s="122"/>
      <c r="EKQ14" s="123"/>
      <c r="EKR14" s="106"/>
      <c r="EKS14" s="123"/>
      <c r="ELA14" s="125"/>
      <c r="ELD14" s="15"/>
      <c r="ELE14" s="15"/>
      <c r="ELK14" s="122"/>
      <c r="ELL14" s="123"/>
      <c r="ELM14" s="106"/>
      <c r="ELN14" s="123"/>
      <c r="ELV14" s="125"/>
      <c r="ELY14" s="15"/>
      <c r="ELZ14" s="15"/>
      <c r="EMF14" s="122"/>
      <c r="EMG14" s="123"/>
      <c r="EMH14" s="106"/>
      <c r="EMI14" s="123"/>
      <c r="EMQ14" s="125"/>
      <c r="EMT14" s="15"/>
      <c r="EMU14" s="15"/>
      <c r="ENA14" s="122"/>
      <c r="ENB14" s="123"/>
      <c r="ENC14" s="106"/>
      <c r="END14" s="123"/>
      <c r="ENL14" s="125"/>
      <c r="ENO14" s="15"/>
      <c r="ENP14" s="15"/>
      <c r="ENV14" s="122"/>
      <c r="ENW14" s="123"/>
      <c r="ENX14" s="106"/>
      <c r="ENY14" s="123"/>
      <c r="EOG14" s="125"/>
      <c r="EOJ14" s="15"/>
      <c r="EOK14" s="15"/>
      <c r="EOQ14" s="122"/>
      <c r="EOR14" s="123"/>
      <c r="EOS14" s="106"/>
      <c r="EOT14" s="123"/>
      <c r="EPB14" s="125"/>
      <c r="EPE14" s="15"/>
      <c r="EPF14" s="15"/>
      <c r="EPL14" s="122"/>
      <c r="EPM14" s="123"/>
      <c r="EPN14" s="106"/>
      <c r="EPO14" s="123"/>
      <c r="EPW14" s="125"/>
      <c r="EPZ14" s="15"/>
      <c r="EQA14" s="15"/>
      <c r="EQG14" s="122"/>
      <c r="EQH14" s="123"/>
      <c r="EQI14" s="106"/>
      <c r="EQJ14" s="123"/>
      <c r="EQR14" s="125"/>
      <c r="EQU14" s="15"/>
      <c r="EQV14" s="15"/>
      <c r="ERB14" s="122"/>
      <c r="ERC14" s="123"/>
      <c r="ERD14" s="106"/>
      <c r="ERE14" s="123"/>
      <c r="ERM14" s="125"/>
      <c r="ERP14" s="15"/>
      <c r="ERQ14" s="15"/>
      <c r="ERW14" s="122"/>
      <c r="ERX14" s="123"/>
      <c r="ERY14" s="106"/>
      <c r="ERZ14" s="123"/>
      <c r="ESH14" s="125"/>
      <c r="ESK14" s="15"/>
      <c r="ESL14" s="15"/>
      <c r="ESR14" s="122"/>
      <c r="ESS14" s="123"/>
      <c r="EST14" s="106"/>
      <c r="ESU14" s="123"/>
      <c r="ETC14" s="125"/>
      <c r="ETF14" s="15"/>
      <c r="ETG14" s="15"/>
      <c r="ETM14" s="122"/>
      <c r="ETN14" s="123"/>
      <c r="ETO14" s="106"/>
      <c r="ETP14" s="123"/>
      <c r="ETX14" s="125"/>
      <c r="EUA14" s="15"/>
      <c r="EUB14" s="15"/>
      <c r="EUH14" s="122"/>
      <c r="EUI14" s="123"/>
      <c r="EUJ14" s="106"/>
      <c r="EUK14" s="123"/>
      <c r="EUS14" s="125"/>
      <c r="EUV14" s="15"/>
      <c r="EUW14" s="15"/>
      <c r="EVC14" s="122"/>
      <c r="EVD14" s="123"/>
      <c r="EVE14" s="106"/>
      <c r="EVF14" s="123"/>
      <c r="EVN14" s="125"/>
      <c r="EVQ14" s="15"/>
      <c r="EVR14" s="15"/>
      <c r="EVX14" s="122"/>
      <c r="EVY14" s="123"/>
      <c r="EVZ14" s="106"/>
      <c r="EWA14" s="123"/>
      <c r="EWI14" s="125"/>
      <c r="EWL14" s="15"/>
      <c r="EWM14" s="15"/>
      <c r="EWS14" s="122"/>
      <c r="EWT14" s="123"/>
      <c r="EWU14" s="106"/>
      <c r="EWV14" s="123"/>
      <c r="EXD14" s="125"/>
      <c r="EXG14" s="15"/>
      <c r="EXH14" s="15"/>
      <c r="EXN14" s="122"/>
      <c r="EXO14" s="123"/>
      <c r="EXP14" s="106"/>
      <c r="EXQ14" s="123"/>
      <c r="EXY14" s="125"/>
      <c r="EYB14" s="15"/>
      <c r="EYC14" s="15"/>
      <c r="EYI14" s="122"/>
      <c r="EYJ14" s="123"/>
      <c r="EYK14" s="106"/>
      <c r="EYL14" s="123"/>
      <c r="EYT14" s="125"/>
      <c r="EYW14" s="15"/>
      <c r="EYX14" s="15"/>
      <c r="EZD14" s="122"/>
      <c r="EZE14" s="123"/>
      <c r="EZF14" s="106"/>
      <c r="EZG14" s="123"/>
      <c r="EZO14" s="125"/>
      <c r="EZR14" s="15"/>
      <c r="EZS14" s="15"/>
      <c r="EZY14" s="122"/>
      <c r="EZZ14" s="123"/>
      <c r="FAA14" s="106"/>
      <c r="FAB14" s="123"/>
      <c r="FAJ14" s="125"/>
      <c r="FAM14" s="15"/>
      <c r="FAN14" s="15"/>
      <c r="FAT14" s="122"/>
      <c r="FAU14" s="123"/>
      <c r="FAV14" s="106"/>
      <c r="FAW14" s="123"/>
      <c r="FBE14" s="125"/>
      <c r="FBH14" s="15"/>
      <c r="FBI14" s="15"/>
      <c r="FBO14" s="122"/>
      <c r="FBP14" s="123"/>
      <c r="FBQ14" s="106"/>
      <c r="FBR14" s="123"/>
      <c r="FBZ14" s="125"/>
      <c r="FCC14" s="15"/>
      <c r="FCD14" s="15"/>
      <c r="FCJ14" s="122"/>
      <c r="FCK14" s="123"/>
      <c r="FCL14" s="106"/>
      <c r="FCM14" s="123"/>
      <c r="FCU14" s="125"/>
      <c r="FCX14" s="15"/>
      <c r="FCY14" s="15"/>
      <c r="FDE14" s="122"/>
      <c r="FDF14" s="123"/>
      <c r="FDG14" s="106"/>
      <c r="FDH14" s="123"/>
      <c r="FDP14" s="125"/>
      <c r="FDS14" s="15"/>
      <c r="FDT14" s="15"/>
      <c r="FDZ14" s="122"/>
      <c r="FEA14" s="123"/>
      <c r="FEB14" s="106"/>
      <c r="FEC14" s="123"/>
      <c r="FEK14" s="125"/>
      <c r="FEN14" s="15"/>
      <c r="FEO14" s="15"/>
      <c r="FEU14" s="122"/>
      <c r="FEV14" s="123"/>
      <c r="FEW14" s="106"/>
      <c r="FEX14" s="123"/>
      <c r="FFF14" s="125"/>
      <c r="FFI14" s="15"/>
      <c r="FFJ14" s="15"/>
      <c r="FFP14" s="122"/>
      <c r="FFQ14" s="123"/>
      <c r="FFR14" s="106"/>
      <c r="FFS14" s="123"/>
      <c r="FGA14" s="125"/>
      <c r="FGD14" s="15"/>
      <c r="FGE14" s="15"/>
      <c r="FGK14" s="122"/>
      <c r="FGL14" s="123"/>
      <c r="FGM14" s="106"/>
      <c r="FGN14" s="123"/>
      <c r="FGV14" s="125"/>
      <c r="FGY14" s="15"/>
      <c r="FGZ14" s="15"/>
      <c r="FHF14" s="122"/>
      <c r="FHG14" s="123"/>
      <c r="FHH14" s="106"/>
      <c r="FHI14" s="123"/>
      <c r="FHQ14" s="125"/>
      <c r="FHT14" s="15"/>
      <c r="FHU14" s="15"/>
      <c r="FIA14" s="122"/>
      <c r="FIB14" s="123"/>
      <c r="FIC14" s="106"/>
      <c r="FID14" s="123"/>
      <c r="FIL14" s="125"/>
      <c r="FIO14" s="15"/>
      <c r="FIP14" s="15"/>
      <c r="FIV14" s="122"/>
      <c r="FIW14" s="123"/>
      <c r="FIX14" s="106"/>
      <c r="FIY14" s="123"/>
      <c r="FJG14" s="125"/>
      <c r="FJJ14" s="15"/>
      <c r="FJK14" s="15"/>
      <c r="FJQ14" s="122"/>
      <c r="FJR14" s="123"/>
      <c r="FJS14" s="106"/>
      <c r="FJT14" s="123"/>
      <c r="FKB14" s="125"/>
      <c r="FKE14" s="15"/>
      <c r="FKF14" s="15"/>
      <c r="FKL14" s="122"/>
      <c r="FKM14" s="123"/>
      <c r="FKN14" s="106"/>
      <c r="FKO14" s="123"/>
      <c r="FKW14" s="125"/>
      <c r="FKZ14" s="15"/>
      <c r="FLA14" s="15"/>
      <c r="FLG14" s="122"/>
      <c r="FLH14" s="123"/>
      <c r="FLI14" s="106"/>
      <c r="FLJ14" s="123"/>
      <c r="FLR14" s="125"/>
      <c r="FLU14" s="15"/>
      <c r="FLV14" s="15"/>
      <c r="FMB14" s="122"/>
      <c r="FMC14" s="123"/>
      <c r="FMD14" s="106"/>
      <c r="FME14" s="123"/>
      <c r="FMM14" s="125"/>
      <c r="FMP14" s="15"/>
      <c r="FMQ14" s="15"/>
      <c r="FMW14" s="122"/>
      <c r="FMX14" s="123"/>
      <c r="FMY14" s="106"/>
      <c r="FMZ14" s="123"/>
      <c r="FNH14" s="125"/>
      <c r="FNK14" s="15"/>
      <c r="FNL14" s="15"/>
      <c r="FNR14" s="122"/>
      <c r="FNS14" s="123"/>
      <c r="FNT14" s="106"/>
      <c r="FNU14" s="123"/>
      <c r="FOC14" s="125"/>
      <c r="FOF14" s="15"/>
      <c r="FOG14" s="15"/>
      <c r="FOM14" s="122"/>
      <c r="FON14" s="123"/>
      <c r="FOO14" s="106"/>
      <c r="FOP14" s="123"/>
      <c r="FOX14" s="125"/>
      <c r="FPA14" s="15"/>
      <c r="FPB14" s="15"/>
      <c r="FPH14" s="122"/>
      <c r="FPI14" s="123"/>
      <c r="FPJ14" s="106"/>
      <c r="FPK14" s="123"/>
      <c r="FPS14" s="125"/>
      <c r="FPV14" s="15"/>
      <c r="FPW14" s="15"/>
      <c r="FQC14" s="122"/>
      <c r="FQD14" s="123"/>
      <c r="FQE14" s="106"/>
      <c r="FQF14" s="123"/>
      <c r="FQN14" s="125"/>
      <c r="FQQ14" s="15"/>
      <c r="FQR14" s="15"/>
      <c r="FQX14" s="122"/>
      <c r="FQY14" s="123"/>
      <c r="FQZ14" s="106"/>
      <c r="FRA14" s="123"/>
      <c r="FRI14" s="125"/>
      <c r="FRL14" s="15"/>
      <c r="FRM14" s="15"/>
      <c r="FRS14" s="122"/>
      <c r="FRT14" s="123"/>
      <c r="FRU14" s="106"/>
      <c r="FRV14" s="123"/>
      <c r="FSD14" s="125"/>
      <c r="FSG14" s="15"/>
      <c r="FSH14" s="15"/>
      <c r="FSN14" s="122"/>
      <c r="FSO14" s="123"/>
      <c r="FSP14" s="106"/>
      <c r="FSQ14" s="123"/>
      <c r="FSY14" s="125"/>
      <c r="FTB14" s="15"/>
      <c r="FTC14" s="15"/>
      <c r="FTI14" s="122"/>
      <c r="FTJ14" s="123"/>
      <c r="FTK14" s="106"/>
      <c r="FTL14" s="123"/>
      <c r="FTT14" s="125"/>
      <c r="FTW14" s="15"/>
      <c r="FTX14" s="15"/>
      <c r="FUD14" s="122"/>
      <c r="FUE14" s="123"/>
      <c r="FUF14" s="106"/>
      <c r="FUG14" s="123"/>
      <c r="FUO14" s="125"/>
      <c r="FUR14" s="15"/>
      <c r="FUS14" s="15"/>
      <c r="FUY14" s="122"/>
      <c r="FUZ14" s="123"/>
      <c r="FVA14" s="106"/>
      <c r="FVB14" s="123"/>
      <c r="FVJ14" s="125"/>
      <c r="FVM14" s="15"/>
      <c r="FVN14" s="15"/>
      <c r="FVT14" s="122"/>
      <c r="FVU14" s="123"/>
      <c r="FVV14" s="106"/>
      <c r="FVW14" s="123"/>
      <c r="FWE14" s="125"/>
      <c r="FWH14" s="15"/>
      <c r="FWI14" s="15"/>
      <c r="FWO14" s="122"/>
      <c r="FWP14" s="123"/>
      <c r="FWQ14" s="106"/>
      <c r="FWR14" s="123"/>
      <c r="FWZ14" s="125"/>
      <c r="FXC14" s="15"/>
      <c r="FXD14" s="15"/>
      <c r="FXJ14" s="122"/>
      <c r="FXK14" s="123"/>
      <c r="FXL14" s="106"/>
      <c r="FXM14" s="123"/>
      <c r="FXU14" s="125"/>
      <c r="FXX14" s="15"/>
      <c r="FXY14" s="15"/>
      <c r="FYE14" s="122"/>
      <c r="FYF14" s="123"/>
      <c r="FYG14" s="106"/>
      <c r="FYH14" s="123"/>
      <c r="FYP14" s="125"/>
      <c r="FYS14" s="15"/>
      <c r="FYT14" s="15"/>
      <c r="FYZ14" s="122"/>
      <c r="FZA14" s="123"/>
      <c r="FZB14" s="106"/>
      <c r="FZC14" s="123"/>
      <c r="FZK14" s="125"/>
      <c r="FZN14" s="15"/>
      <c r="FZO14" s="15"/>
      <c r="FZU14" s="122"/>
      <c r="FZV14" s="123"/>
      <c r="FZW14" s="106"/>
      <c r="FZX14" s="123"/>
      <c r="GAF14" s="125"/>
      <c r="GAI14" s="15"/>
      <c r="GAJ14" s="15"/>
      <c r="GAP14" s="122"/>
      <c r="GAQ14" s="123"/>
      <c r="GAR14" s="106"/>
      <c r="GAS14" s="123"/>
      <c r="GBA14" s="125"/>
      <c r="GBD14" s="15"/>
      <c r="GBE14" s="15"/>
      <c r="GBK14" s="122"/>
      <c r="GBL14" s="123"/>
      <c r="GBM14" s="106"/>
      <c r="GBN14" s="123"/>
      <c r="GBV14" s="125"/>
      <c r="GBY14" s="15"/>
      <c r="GBZ14" s="15"/>
      <c r="GCF14" s="122"/>
      <c r="GCG14" s="123"/>
      <c r="GCH14" s="106"/>
      <c r="GCI14" s="123"/>
      <c r="GCQ14" s="125"/>
      <c r="GCT14" s="15"/>
      <c r="GCU14" s="15"/>
      <c r="GDA14" s="122"/>
      <c r="GDB14" s="123"/>
      <c r="GDC14" s="106"/>
      <c r="GDD14" s="123"/>
      <c r="GDL14" s="125"/>
      <c r="GDO14" s="15"/>
      <c r="GDP14" s="15"/>
      <c r="GDV14" s="122"/>
      <c r="GDW14" s="123"/>
      <c r="GDX14" s="106"/>
      <c r="GDY14" s="123"/>
      <c r="GEG14" s="125"/>
      <c r="GEJ14" s="15"/>
      <c r="GEK14" s="15"/>
      <c r="GEQ14" s="122"/>
      <c r="GER14" s="123"/>
      <c r="GES14" s="106"/>
      <c r="GET14" s="123"/>
      <c r="GFB14" s="125"/>
      <c r="GFE14" s="15"/>
      <c r="GFF14" s="15"/>
      <c r="GFL14" s="122"/>
      <c r="GFM14" s="123"/>
      <c r="GFN14" s="106"/>
      <c r="GFO14" s="123"/>
      <c r="GFW14" s="125"/>
      <c r="GFZ14" s="15"/>
      <c r="GGA14" s="15"/>
      <c r="GGG14" s="122"/>
      <c r="GGH14" s="123"/>
      <c r="GGI14" s="106"/>
      <c r="GGJ14" s="123"/>
      <c r="GGR14" s="125"/>
      <c r="GGU14" s="15"/>
      <c r="GGV14" s="15"/>
      <c r="GHB14" s="122"/>
      <c r="GHC14" s="123"/>
      <c r="GHD14" s="106"/>
      <c r="GHE14" s="123"/>
      <c r="GHM14" s="125"/>
      <c r="GHP14" s="15"/>
      <c r="GHQ14" s="15"/>
      <c r="GHW14" s="122"/>
      <c r="GHX14" s="123"/>
      <c r="GHY14" s="106"/>
      <c r="GHZ14" s="123"/>
      <c r="GIH14" s="125"/>
      <c r="GIK14" s="15"/>
      <c r="GIL14" s="15"/>
      <c r="GIR14" s="122"/>
      <c r="GIS14" s="123"/>
      <c r="GIT14" s="106"/>
      <c r="GIU14" s="123"/>
      <c r="GJC14" s="125"/>
      <c r="GJF14" s="15"/>
      <c r="GJG14" s="15"/>
      <c r="GJM14" s="122"/>
      <c r="GJN14" s="123"/>
      <c r="GJO14" s="106"/>
      <c r="GJP14" s="123"/>
      <c r="GJX14" s="125"/>
      <c r="GKA14" s="15"/>
      <c r="GKB14" s="15"/>
      <c r="GKH14" s="122"/>
      <c r="GKI14" s="123"/>
      <c r="GKJ14" s="106"/>
      <c r="GKK14" s="123"/>
      <c r="GKS14" s="125"/>
      <c r="GKV14" s="15"/>
      <c r="GKW14" s="15"/>
      <c r="GLC14" s="122"/>
      <c r="GLD14" s="123"/>
      <c r="GLE14" s="106"/>
      <c r="GLF14" s="123"/>
      <c r="GLN14" s="125"/>
      <c r="GLQ14" s="15"/>
      <c r="GLR14" s="15"/>
      <c r="GLX14" s="122"/>
      <c r="GLY14" s="123"/>
      <c r="GLZ14" s="106"/>
      <c r="GMA14" s="123"/>
      <c r="GMI14" s="125"/>
      <c r="GML14" s="15"/>
      <c r="GMM14" s="15"/>
      <c r="GMS14" s="122"/>
      <c r="GMT14" s="123"/>
      <c r="GMU14" s="106"/>
      <c r="GMV14" s="123"/>
      <c r="GND14" s="125"/>
      <c r="GNG14" s="15"/>
      <c r="GNH14" s="15"/>
      <c r="GNN14" s="122"/>
      <c r="GNO14" s="123"/>
      <c r="GNP14" s="106"/>
      <c r="GNQ14" s="123"/>
      <c r="GNY14" s="125"/>
      <c r="GOB14" s="15"/>
      <c r="GOC14" s="15"/>
      <c r="GOI14" s="122"/>
      <c r="GOJ14" s="123"/>
      <c r="GOK14" s="106"/>
      <c r="GOL14" s="123"/>
      <c r="GOT14" s="125"/>
      <c r="GOW14" s="15"/>
      <c r="GOX14" s="15"/>
      <c r="GPD14" s="122"/>
      <c r="GPE14" s="123"/>
      <c r="GPF14" s="106"/>
      <c r="GPG14" s="123"/>
      <c r="GPO14" s="125"/>
      <c r="GPR14" s="15"/>
      <c r="GPS14" s="15"/>
      <c r="GPY14" s="122"/>
      <c r="GPZ14" s="123"/>
      <c r="GQA14" s="106"/>
      <c r="GQB14" s="123"/>
      <c r="GQJ14" s="125"/>
      <c r="GQM14" s="15"/>
      <c r="GQN14" s="15"/>
      <c r="GQT14" s="122"/>
      <c r="GQU14" s="123"/>
      <c r="GQV14" s="106"/>
      <c r="GQW14" s="123"/>
      <c r="GRE14" s="125"/>
      <c r="GRH14" s="15"/>
      <c r="GRI14" s="15"/>
      <c r="GRO14" s="122"/>
      <c r="GRP14" s="123"/>
      <c r="GRQ14" s="106"/>
      <c r="GRR14" s="123"/>
      <c r="GRZ14" s="125"/>
      <c r="GSC14" s="15"/>
      <c r="GSD14" s="15"/>
      <c r="GSJ14" s="122"/>
      <c r="GSK14" s="123"/>
      <c r="GSL14" s="106"/>
      <c r="GSM14" s="123"/>
      <c r="GSU14" s="125"/>
      <c r="GSX14" s="15"/>
      <c r="GSY14" s="15"/>
      <c r="GTE14" s="122"/>
      <c r="GTF14" s="123"/>
      <c r="GTG14" s="106"/>
      <c r="GTH14" s="123"/>
      <c r="GTP14" s="125"/>
      <c r="GTS14" s="15"/>
      <c r="GTT14" s="15"/>
      <c r="GTZ14" s="122"/>
      <c r="GUA14" s="123"/>
      <c r="GUB14" s="106"/>
      <c r="GUC14" s="123"/>
      <c r="GUK14" s="125"/>
      <c r="GUN14" s="15"/>
      <c r="GUO14" s="15"/>
      <c r="GUU14" s="122"/>
      <c r="GUV14" s="123"/>
      <c r="GUW14" s="106"/>
      <c r="GUX14" s="123"/>
      <c r="GVF14" s="125"/>
      <c r="GVI14" s="15"/>
      <c r="GVJ14" s="15"/>
      <c r="GVP14" s="122"/>
      <c r="GVQ14" s="123"/>
      <c r="GVR14" s="106"/>
      <c r="GVS14" s="123"/>
      <c r="GWA14" s="125"/>
      <c r="GWD14" s="15"/>
      <c r="GWE14" s="15"/>
      <c r="GWK14" s="122"/>
      <c r="GWL14" s="123"/>
      <c r="GWM14" s="106"/>
      <c r="GWN14" s="123"/>
      <c r="GWV14" s="125"/>
      <c r="GWY14" s="15"/>
      <c r="GWZ14" s="15"/>
      <c r="GXF14" s="122"/>
      <c r="GXG14" s="123"/>
      <c r="GXH14" s="106"/>
      <c r="GXI14" s="123"/>
      <c r="GXQ14" s="125"/>
      <c r="GXT14" s="15"/>
      <c r="GXU14" s="15"/>
      <c r="GYA14" s="122"/>
      <c r="GYB14" s="123"/>
      <c r="GYC14" s="106"/>
      <c r="GYD14" s="123"/>
      <c r="GYL14" s="125"/>
      <c r="GYO14" s="15"/>
      <c r="GYP14" s="15"/>
      <c r="GYV14" s="122"/>
      <c r="GYW14" s="123"/>
      <c r="GYX14" s="106"/>
      <c r="GYY14" s="123"/>
      <c r="GZG14" s="125"/>
      <c r="GZJ14" s="15"/>
      <c r="GZK14" s="15"/>
      <c r="GZQ14" s="122"/>
      <c r="GZR14" s="123"/>
      <c r="GZS14" s="106"/>
      <c r="GZT14" s="123"/>
      <c r="HAB14" s="125"/>
      <c r="HAE14" s="15"/>
      <c r="HAF14" s="15"/>
      <c r="HAL14" s="122"/>
      <c r="HAM14" s="123"/>
      <c r="HAN14" s="106"/>
      <c r="HAO14" s="123"/>
      <c r="HAW14" s="125"/>
      <c r="HAZ14" s="15"/>
      <c r="HBA14" s="15"/>
      <c r="HBG14" s="122"/>
      <c r="HBH14" s="123"/>
      <c r="HBI14" s="106"/>
      <c r="HBJ14" s="123"/>
      <c r="HBR14" s="125"/>
      <c r="HBU14" s="15"/>
      <c r="HBV14" s="15"/>
      <c r="HCB14" s="122"/>
      <c r="HCC14" s="123"/>
      <c r="HCD14" s="106"/>
      <c r="HCE14" s="123"/>
      <c r="HCM14" s="125"/>
      <c r="HCP14" s="15"/>
      <c r="HCQ14" s="15"/>
      <c r="HCW14" s="122"/>
      <c r="HCX14" s="123"/>
      <c r="HCY14" s="106"/>
      <c r="HCZ14" s="123"/>
      <c r="HDH14" s="125"/>
      <c r="HDK14" s="15"/>
      <c r="HDL14" s="15"/>
      <c r="HDR14" s="122"/>
      <c r="HDS14" s="123"/>
      <c r="HDT14" s="106"/>
      <c r="HDU14" s="123"/>
      <c r="HEC14" s="125"/>
      <c r="HEF14" s="15"/>
      <c r="HEG14" s="15"/>
      <c r="HEM14" s="122"/>
      <c r="HEN14" s="123"/>
      <c r="HEO14" s="106"/>
      <c r="HEP14" s="123"/>
      <c r="HEX14" s="125"/>
      <c r="HFA14" s="15"/>
      <c r="HFB14" s="15"/>
      <c r="HFH14" s="122"/>
      <c r="HFI14" s="123"/>
      <c r="HFJ14" s="106"/>
      <c r="HFK14" s="123"/>
      <c r="HFS14" s="125"/>
      <c r="HFV14" s="15"/>
      <c r="HFW14" s="15"/>
      <c r="HGC14" s="122"/>
      <c r="HGD14" s="123"/>
      <c r="HGE14" s="106"/>
      <c r="HGF14" s="123"/>
      <c r="HGN14" s="125"/>
      <c r="HGQ14" s="15"/>
      <c r="HGR14" s="15"/>
      <c r="HGX14" s="122"/>
      <c r="HGY14" s="123"/>
      <c r="HGZ14" s="106"/>
      <c r="HHA14" s="123"/>
      <c r="HHI14" s="125"/>
      <c r="HHL14" s="15"/>
      <c r="HHM14" s="15"/>
      <c r="HHS14" s="122"/>
      <c r="HHT14" s="123"/>
      <c r="HHU14" s="106"/>
      <c r="HHV14" s="123"/>
      <c r="HID14" s="125"/>
      <c r="HIG14" s="15"/>
      <c r="HIH14" s="15"/>
      <c r="HIN14" s="122"/>
      <c r="HIO14" s="123"/>
      <c r="HIP14" s="106"/>
      <c r="HIQ14" s="123"/>
      <c r="HIY14" s="125"/>
      <c r="HJB14" s="15"/>
      <c r="HJC14" s="15"/>
      <c r="HJI14" s="122"/>
      <c r="HJJ14" s="123"/>
      <c r="HJK14" s="106"/>
      <c r="HJL14" s="123"/>
      <c r="HJT14" s="125"/>
      <c r="HJW14" s="15"/>
      <c r="HJX14" s="15"/>
      <c r="HKD14" s="122"/>
      <c r="HKE14" s="123"/>
      <c r="HKF14" s="106"/>
      <c r="HKG14" s="123"/>
      <c r="HKO14" s="125"/>
      <c r="HKR14" s="15"/>
      <c r="HKS14" s="15"/>
      <c r="HKY14" s="122"/>
      <c r="HKZ14" s="123"/>
      <c r="HLA14" s="106"/>
      <c r="HLB14" s="123"/>
      <c r="HLJ14" s="125"/>
      <c r="HLM14" s="15"/>
      <c r="HLN14" s="15"/>
      <c r="HLT14" s="122"/>
      <c r="HLU14" s="123"/>
      <c r="HLV14" s="106"/>
      <c r="HLW14" s="123"/>
      <c r="HME14" s="125"/>
      <c r="HMH14" s="15"/>
      <c r="HMI14" s="15"/>
      <c r="HMO14" s="122"/>
      <c r="HMP14" s="123"/>
      <c r="HMQ14" s="106"/>
      <c r="HMR14" s="123"/>
      <c r="HMZ14" s="125"/>
      <c r="HNC14" s="15"/>
      <c r="HND14" s="15"/>
      <c r="HNJ14" s="122"/>
      <c r="HNK14" s="123"/>
      <c r="HNL14" s="106"/>
      <c r="HNM14" s="123"/>
      <c r="HNU14" s="125"/>
      <c r="HNX14" s="15"/>
      <c r="HNY14" s="15"/>
      <c r="HOE14" s="122"/>
      <c r="HOF14" s="123"/>
      <c r="HOG14" s="106"/>
      <c r="HOH14" s="123"/>
      <c r="HOP14" s="125"/>
      <c r="HOS14" s="15"/>
      <c r="HOT14" s="15"/>
      <c r="HOZ14" s="122"/>
      <c r="HPA14" s="123"/>
      <c r="HPB14" s="106"/>
      <c r="HPC14" s="123"/>
      <c r="HPK14" s="125"/>
      <c r="HPN14" s="15"/>
      <c r="HPO14" s="15"/>
      <c r="HPU14" s="122"/>
      <c r="HPV14" s="123"/>
      <c r="HPW14" s="106"/>
      <c r="HPX14" s="123"/>
      <c r="HQF14" s="125"/>
      <c r="HQI14" s="15"/>
      <c r="HQJ14" s="15"/>
      <c r="HQP14" s="122"/>
      <c r="HQQ14" s="123"/>
      <c r="HQR14" s="106"/>
      <c r="HQS14" s="123"/>
      <c r="HRA14" s="125"/>
      <c r="HRD14" s="15"/>
      <c r="HRE14" s="15"/>
      <c r="HRK14" s="122"/>
      <c r="HRL14" s="123"/>
      <c r="HRM14" s="106"/>
      <c r="HRN14" s="123"/>
      <c r="HRV14" s="125"/>
      <c r="HRY14" s="15"/>
      <c r="HRZ14" s="15"/>
      <c r="HSF14" s="122"/>
      <c r="HSG14" s="123"/>
      <c r="HSH14" s="106"/>
      <c r="HSI14" s="123"/>
      <c r="HSQ14" s="125"/>
      <c r="HST14" s="15"/>
      <c r="HSU14" s="15"/>
      <c r="HTA14" s="122"/>
      <c r="HTB14" s="123"/>
      <c r="HTC14" s="106"/>
      <c r="HTD14" s="123"/>
      <c r="HTL14" s="125"/>
      <c r="HTO14" s="15"/>
      <c r="HTP14" s="15"/>
      <c r="HTV14" s="122"/>
      <c r="HTW14" s="123"/>
      <c r="HTX14" s="106"/>
      <c r="HTY14" s="123"/>
      <c r="HUG14" s="125"/>
      <c r="HUJ14" s="15"/>
      <c r="HUK14" s="15"/>
      <c r="HUQ14" s="122"/>
      <c r="HUR14" s="123"/>
      <c r="HUS14" s="106"/>
      <c r="HUT14" s="123"/>
      <c r="HVB14" s="125"/>
      <c r="HVE14" s="15"/>
      <c r="HVF14" s="15"/>
      <c r="HVL14" s="122"/>
      <c r="HVM14" s="123"/>
      <c r="HVN14" s="106"/>
      <c r="HVO14" s="123"/>
      <c r="HVW14" s="125"/>
      <c r="HVZ14" s="15"/>
      <c r="HWA14" s="15"/>
      <c r="HWG14" s="122"/>
      <c r="HWH14" s="123"/>
      <c r="HWI14" s="106"/>
      <c r="HWJ14" s="123"/>
      <c r="HWR14" s="125"/>
      <c r="HWU14" s="15"/>
      <c r="HWV14" s="15"/>
      <c r="HXB14" s="122"/>
      <c r="HXC14" s="123"/>
      <c r="HXD14" s="106"/>
      <c r="HXE14" s="123"/>
      <c r="HXM14" s="125"/>
      <c r="HXP14" s="15"/>
      <c r="HXQ14" s="15"/>
      <c r="HXW14" s="122"/>
      <c r="HXX14" s="123"/>
      <c r="HXY14" s="106"/>
      <c r="HXZ14" s="123"/>
      <c r="HYH14" s="125"/>
      <c r="HYK14" s="15"/>
      <c r="HYL14" s="15"/>
      <c r="HYR14" s="122"/>
      <c r="HYS14" s="123"/>
      <c r="HYT14" s="106"/>
      <c r="HYU14" s="123"/>
      <c r="HZC14" s="125"/>
      <c r="HZF14" s="15"/>
      <c r="HZG14" s="15"/>
      <c r="HZM14" s="122"/>
      <c r="HZN14" s="123"/>
      <c r="HZO14" s="106"/>
      <c r="HZP14" s="123"/>
      <c r="HZX14" s="125"/>
      <c r="IAA14" s="15"/>
      <c r="IAB14" s="15"/>
      <c r="IAH14" s="122"/>
      <c r="IAI14" s="123"/>
      <c r="IAJ14" s="106"/>
      <c r="IAK14" s="123"/>
      <c r="IAS14" s="125"/>
      <c r="IAV14" s="15"/>
      <c r="IAW14" s="15"/>
      <c r="IBC14" s="122"/>
      <c r="IBD14" s="123"/>
      <c r="IBE14" s="106"/>
      <c r="IBF14" s="123"/>
      <c r="IBN14" s="125"/>
      <c r="IBQ14" s="15"/>
      <c r="IBR14" s="15"/>
      <c r="IBX14" s="122"/>
      <c r="IBY14" s="123"/>
      <c r="IBZ14" s="106"/>
      <c r="ICA14" s="123"/>
      <c r="ICI14" s="125"/>
      <c r="ICL14" s="15"/>
      <c r="ICM14" s="15"/>
      <c r="ICS14" s="122"/>
      <c r="ICT14" s="123"/>
      <c r="ICU14" s="106"/>
      <c r="ICV14" s="123"/>
      <c r="IDD14" s="125"/>
      <c r="IDG14" s="15"/>
      <c r="IDH14" s="15"/>
      <c r="IDN14" s="122"/>
      <c r="IDO14" s="123"/>
      <c r="IDP14" s="106"/>
      <c r="IDQ14" s="123"/>
      <c r="IDY14" s="125"/>
      <c r="IEB14" s="15"/>
      <c r="IEC14" s="15"/>
      <c r="IEI14" s="122"/>
      <c r="IEJ14" s="123"/>
      <c r="IEK14" s="106"/>
      <c r="IEL14" s="123"/>
      <c r="IET14" s="125"/>
      <c r="IEW14" s="15"/>
      <c r="IEX14" s="15"/>
      <c r="IFD14" s="122"/>
      <c r="IFE14" s="123"/>
      <c r="IFF14" s="106"/>
      <c r="IFG14" s="123"/>
      <c r="IFO14" s="125"/>
      <c r="IFR14" s="15"/>
      <c r="IFS14" s="15"/>
      <c r="IFY14" s="122"/>
      <c r="IFZ14" s="123"/>
      <c r="IGA14" s="106"/>
      <c r="IGB14" s="123"/>
      <c r="IGJ14" s="125"/>
      <c r="IGM14" s="15"/>
      <c r="IGN14" s="15"/>
      <c r="IGT14" s="122"/>
      <c r="IGU14" s="123"/>
      <c r="IGV14" s="106"/>
      <c r="IGW14" s="123"/>
      <c r="IHE14" s="125"/>
      <c r="IHH14" s="15"/>
      <c r="IHI14" s="15"/>
      <c r="IHO14" s="122"/>
      <c r="IHP14" s="123"/>
      <c r="IHQ14" s="106"/>
      <c r="IHR14" s="123"/>
      <c r="IHZ14" s="125"/>
      <c r="IIC14" s="15"/>
      <c r="IID14" s="15"/>
      <c r="IIJ14" s="122"/>
      <c r="IIK14" s="123"/>
      <c r="IIL14" s="106"/>
      <c r="IIM14" s="123"/>
      <c r="IIU14" s="125"/>
      <c r="IIX14" s="15"/>
      <c r="IIY14" s="15"/>
      <c r="IJE14" s="122"/>
      <c r="IJF14" s="123"/>
      <c r="IJG14" s="106"/>
      <c r="IJH14" s="123"/>
      <c r="IJP14" s="125"/>
      <c r="IJS14" s="15"/>
      <c r="IJT14" s="15"/>
      <c r="IJZ14" s="122"/>
      <c r="IKA14" s="123"/>
      <c r="IKB14" s="106"/>
      <c r="IKC14" s="123"/>
      <c r="IKK14" s="125"/>
      <c r="IKN14" s="15"/>
      <c r="IKO14" s="15"/>
      <c r="IKU14" s="122"/>
      <c r="IKV14" s="123"/>
      <c r="IKW14" s="106"/>
      <c r="IKX14" s="123"/>
      <c r="ILF14" s="125"/>
      <c r="ILI14" s="15"/>
      <c r="ILJ14" s="15"/>
      <c r="ILP14" s="122"/>
      <c r="ILQ14" s="123"/>
      <c r="ILR14" s="106"/>
      <c r="ILS14" s="123"/>
      <c r="IMA14" s="125"/>
      <c r="IMD14" s="15"/>
      <c r="IME14" s="15"/>
      <c r="IMK14" s="122"/>
      <c r="IML14" s="123"/>
      <c r="IMM14" s="106"/>
      <c r="IMN14" s="123"/>
      <c r="IMV14" s="125"/>
      <c r="IMY14" s="15"/>
      <c r="IMZ14" s="15"/>
      <c r="INF14" s="122"/>
      <c r="ING14" s="123"/>
      <c r="INH14" s="106"/>
      <c r="INI14" s="123"/>
      <c r="INQ14" s="125"/>
      <c r="INT14" s="15"/>
      <c r="INU14" s="15"/>
      <c r="IOA14" s="122"/>
      <c r="IOB14" s="123"/>
      <c r="IOC14" s="106"/>
      <c r="IOD14" s="123"/>
      <c r="IOL14" s="125"/>
      <c r="IOO14" s="15"/>
      <c r="IOP14" s="15"/>
      <c r="IOV14" s="122"/>
      <c r="IOW14" s="123"/>
      <c r="IOX14" s="106"/>
      <c r="IOY14" s="123"/>
      <c r="IPG14" s="125"/>
      <c r="IPJ14" s="15"/>
      <c r="IPK14" s="15"/>
      <c r="IPQ14" s="122"/>
      <c r="IPR14" s="123"/>
      <c r="IPS14" s="106"/>
      <c r="IPT14" s="123"/>
      <c r="IQB14" s="125"/>
      <c r="IQE14" s="15"/>
      <c r="IQF14" s="15"/>
      <c r="IQL14" s="122"/>
      <c r="IQM14" s="123"/>
      <c r="IQN14" s="106"/>
      <c r="IQO14" s="123"/>
      <c r="IQW14" s="125"/>
      <c r="IQZ14" s="15"/>
      <c r="IRA14" s="15"/>
      <c r="IRG14" s="122"/>
      <c r="IRH14" s="123"/>
      <c r="IRI14" s="106"/>
      <c r="IRJ14" s="123"/>
      <c r="IRR14" s="125"/>
      <c r="IRU14" s="15"/>
      <c r="IRV14" s="15"/>
      <c r="ISB14" s="122"/>
      <c r="ISC14" s="123"/>
      <c r="ISD14" s="106"/>
      <c r="ISE14" s="123"/>
      <c r="ISM14" s="125"/>
      <c r="ISP14" s="15"/>
      <c r="ISQ14" s="15"/>
      <c r="ISW14" s="122"/>
      <c r="ISX14" s="123"/>
      <c r="ISY14" s="106"/>
      <c r="ISZ14" s="123"/>
      <c r="ITH14" s="125"/>
      <c r="ITK14" s="15"/>
      <c r="ITL14" s="15"/>
      <c r="ITR14" s="122"/>
      <c r="ITS14" s="123"/>
      <c r="ITT14" s="106"/>
      <c r="ITU14" s="123"/>
      <c r="IUC14" s="125"/>
      <c r="IUF14" s="15"/>
      <c r="IUG14" s="15"/>
      <c r="IUM14" s="122"/>
      <c r="IUN14" s="123"/>
      <c r="IUO14" s="106"/>
      <c r="IUP14" s="123"/>
      <c r="IUX14" s="125"/>
      <c r="IVA14" s="15"/>
      <c r="IVB14" s="15"/>
      <c r="IVH14" s="122"/>
      <c r="IVI14" s="123"/>
      <c r="IVJ14" s="106"/>
      <c r="IVK14" s="123"/>
      <c r="IVS14" s="125"/>
      <c r="IVV14" s="15"/>
      <c r="IVW14" s="15"/>
      <c r="IWC14" s="122"/>
      <c r="IWD14" s="123"/>
      <c r="IWE14" s="106"/>
      <c r="IWF14" s="123"/>
      <c r="IWN14" s="125"/>
      <c r="IWQ14" s="15"/>
      <c r="IWR14" s="15"/>
      <c r="IWX14" s="122"/>
      <c r="IWY14" s="123"/>
      <c r="IWZ14" s="106"/>
      <c r="IXA14" s="123"/>
      <c r="IXI14" s="125"/>
      <c r="IXL14" s="15"/>
      <c r="IXM14" s="15"/>
      <c r="IXS14" s="122"/>
      <c r="IXT14" s="123"/>
      <c r="IXU14" s="106"/>
      <c r="IXV14" s="123"/>
      <c r="IYD14" s="125"/>
      <c r="IYG14" s="15"/>
      <c r="IYH14" s="15"/>
      <c r="IYN14" s="122"/>
      <c r="IYO14" s="123"/>
      <c r="IYP14" s="106"/>
      <c r="IYQ14" s="123"/>
      <c r="IYY14" s="125"/>
      <c r="IZB14" s="15"/>
      <c r="IZC14" s="15"/>
      <c r="IZI14" s="122"/>
      <c r="IZJ14" s="123"/>
      <c r="IZK14" s="106"/>
      <c r="IZL14" s="123"/>
      <c r="IZT14" s="125"/>
      <c r="IZW14" s="15"/>
      <c r="IZX14" s="15"/>
      <c r="JAD14" s="122"/>
      <c r="JAE14" s="123"/>
      <c r="JAF14" s="106"/>
      <c r="JAG14" s="123"/>
      <c r="JAO14" s="125"/>
      <c r="JAR14" s="15"/>
      <c r="JAS14" s="15"/>
      <c r="JAY14" s="122"/>
      <c r="JAZ14" s="123"/>
      <c r="JBA14" s="106"/>
      <c r="JBB14" s="123"/>
      <c r="JBJ14" s="125"/>
      <c r="JBM14" s="15"/>
      <c r="JBN14" s="15"/>
      <c r="JBT14" s="122"/>
      <c r="JBU14" s="123"/>
      <c r="JBV14" s="106"/>
      <c r="JBW14" s="123"/>
      <c r="JCE14" s="125"/>
      <c r="JCH14" s="15"/>
      <c r="JCI14" s="15"/>
      <c r="JCO14" s="122"/>
      <c r="JCP14" s="123"/>
      <c r="JCQ14" s="106"/>
      <c r="JCR14" s="123"/>
      <c r="JCZ14" s="125"/>
      <c r="JDC14" s="15"/>
      <c r="JDD14" s="15"/>
      <c r="JDJ14" s="122"/>
      <c r="JDK14" s="123"/>
      <c r="JDL14" s="106"/>
      <c r="JDM14" s="123"/>
      <c r="JDU14" s="125"/>
      <c r="JDX14" s="15"/>
      <c r="JDY14" s="15"/>
      <c r="JEE14" s="122"/>
      <c r="JEF14" s="123"/>
      <c r="JEG14" s="106"/>
      <c r="JEH14" s="123"/>
      <c r="JEP14" s="125"/>
      <c r="JES14" s="15"/>
      <c r="JET14" s="15"/>
      <c r="JEZ14" s="122"/>
      <c r="JFA14" s="123"/>
      <c r="JFB14" s="106"/>
      <c r="JFC14" s="123"/>
      <c r="JFK14" s="125"/>
      <c r="JFN14" s="15"/>
      <c r="JFO14" s="15"/>
      <c r="JFU14" s="122"/>
      <c r="JFV14" s="123"/>
      <c r="JFW14" s="106"/>
      <c r="JFX14" s="123"/>
      <c r="JGF14" s="125"/>
      <c r="JGI14" s="15"/>
      <c r="JGJ14" s="15"/>
      <c r="JGP14" s="122"/>
      <c r="JGQ14" s="123"/>
      <c r="JGR14" s="106"/>
      <c r="JGS14" s="123"/>
      <c r="JHA14" s="125"/>
      <c r="JHD14" s="15"/>
      <c r="JHE14" s="15"/>
      <c r="JHK14" s="122"/>
      <c r="JHL14" s="123"/>
      <c r="JHM14" s="106"/>
      <c r="JHN14" s="123"/>
      <c r="JHV14" s="125"/>
      <c r="JHY14" s="15"/>
      <c r="JHZ14" s="15"/>
      <c r="JIF14" s="122"/>
      <c r="JIG14" s="123"/>
      <c r="JIH14" s="106"/>
      <c r="JII14" s="123"/>
      <c r="JIQ14" s="125"/>
      <c r="JIT14" s="15"/>
      <c r="JIU14" s="15"/>
      <c r="JJA14" s="122"/>
      <c r="JJB14" s="123"/>
      <c r="JJC14" s="106"/>
      <c r="JJD14" s="123"/>
      <c r="JJL14" s="125"/>
      <c r="JJO14" s="15"/>
      <c r="JJP14" s="15"/>
      <c r="JJV14" s="122"/>
      <c r="JJW14" s="123"/>
      <c r="JJX14" s="106"/>
      <c r="JJY14" s="123"/>
      <c r="JKG14" s="125"/>
      <c r="JKJ14" s="15"/>
      <c r="JKK14" s="15"/>
      <c r="JKQ14" s="122"/>
      <c r="JKR14" s="123"/>
      <c r="JKS14" s="106"/>
      <c r="JKT14" s="123"/>
      <c r="JLB14" s="125"/>
      <c r="JLE14" s="15"/>
      <c r="JLF14" s="15"/>
      <c r="JLL14" s="122"/>
      <c r="JLM14" s="123"/>
      <c r="JLN14" s="106"/>
      <c r="JLO14" s="123"/>
      <c r="JLW14" s="125"/>
      <c r="JLZ14" s="15"/>
      <c r="JMA14" s="15"/>
      <c r="JMG14" s="122"/>
      <c r="JMH14" s="123"/>
      <c r="JMI14" s="106"/>
      <c r="JMJ14" s="123"/>
      <c r="JMR14" s="125"/>
      <c r="JMU14" s="15"/>
      <c r="JMV14" s="15"/>
      <c r="JNB14" s="122"/>
      <c r="JNC14" s="123"/>
      <c r="JND14" s="106"/>
      <c r="JNE14" s="123"/>
      <c r="JNM14" s="125"/>
      <c r="JNP14" s="15"/>
      <c r="JNQ14" s="15"/>
      <c r="JNW14" s="122"/>
      <c r="JNX14" s="123"/>
      <c r="JNY14" s="106"/>
      <c r="JNZ14" s="123"/>
      <c r="JOH14" s="125"/>
      <c r="JOK14" s="15"/>
      <c r="JOL14" s="15"/>
      <c r="JOR14" s="122"/>
      <c r="JOS14" s="123"/>
      <c r="JOT14" s="106"/>
      <c r="JOU14" s="123"/>
      <c r="JPC14" s="125"/>
      <c r="JPF14" s="15"/>
      <c r="JPG14" s="15"/>
      <c r="JPM14" s="122"/>
      <c r="JPN14" s="123"/>
      <c r="JPO14" s="106"/>
      <c r="JPP14" s="123"/>
      <c r="JPX14" s="125"/>
      <c r="JQA14" s="15"/>
      <c r="JQB14" s="15"/>
      <c r="JQH14" s="122"/>
      <c r="JQI14" s="123"/>
      <c r="JQJ14" s="106"/>
      <c r="JQK14" s="123"/>
      <c r="JQS14" s="125"/>
      <c r="JQV14" s="15"/>
      <c r="JQW14" s="15"/>
      <c r="JRC14" s="122"/>
      <c r="JRD14" s="123"/>
      <c r="JRE14" s="106"/>
      <c r="JRF14" s="123"/>
      <c r="JRN14" s="125"/>
      <c r="JRQ14" s="15"/>
      <c r="JRR14" s="15"/>
      <c r="JRX14" s="122"/>
      <c r="JRY14" s="123"/>
      <c r="JRZ14" s="106"/>
      <c r="JSA14" s="123"/>
      <c r="JSI14" s="125"/>
      <c r="JSL14" s="15"/>
      <c r="JSM14" s="15"/>
      <c r="JSS14" s="122"/>
      <c r="JST14" s="123"/>
      <c r="JSU14" s="106"/>
      <c r="JSV14" s="123"/>
      <c r="JTD14" s="125"/>
      <c r="JTG14" s="15"/>
      <c r="JTH14" s="15"/>
      <c r="JTN14" s="122"/>
      <c r="JTO14" s="123"/>
      <c r="JTP14" s="106"/>
      <c r="JTQ14" s="123"/>
      <c r="JTY14" s="125"/>
      <c r="JUB14" s="15"/>
      <c r="JUC14" s="15"/>
      <c r="JUI14" s="122"/>
      <c r="JUJ14" s="123"/>
      <c r="JUK14" s="106"/>
      <c r="JUL14" s="123"/>
      <c r="JUT14" s="125"/>
      <c r="JUW14" s="15"/>
      <c r="JUX14" s="15"/>
      <c r="JVD14" s="122"/>
      <c r="JVE14" s="123"/>
      <c r="JVF14" s="106"/>
      <c r="JVG14" s="123"/>
      <c r="JVO14" s="125"/>
      <c r="JVR14" s="15"/>
      <c r="JVS14" s="15"/>
      <c r="JVY14" s="122"/>
      <c r="JVZ14" s="123"/>
      <c r="JWA14" s="106"/>
      <c r="JWB14" s="123"/>
      <c r="JWJ14" s="125"/>
      <c r="JWM14" s="15"/>
      <c r="JWN14" s="15"/>
      <c r="JWT14" s="122"/>
      <c r="JWU14" s="123"/>
      <c r="JWV14" s="106"/>
      <c r="JWW14" s="123"/>
      <c r="JXE14" s="125"/>
      <c r="JXH14" s="15"/>
      <c r="JXI14" s="15"/>
      <c r="JXO14" s="122"/>
      <c r="JXP14" s="123"/>
      <c r="JXQ14" s="106"/>
      <c r="JXR14" s="123"/>
      <c r="JXZ14" s="125"/>
      <c r="JYC14" s="15"/>
      <c r="JYD14" s="15"/>
      <c r="JYJ14" s="122"/>
      <c r="JYK14" s="123"/>
      <c r="JYL14" s="106"/>
      <c r="JYM14" s="123"/>
      <c r="JYU14" s="125"/>
      <c r="JYX14" s="15"/>
      <c r="JYY14" s="15"/>
      <c r="JZE14" s="122"/>
      <c r="JZF14" s="123"/>
      <c r="JZG14" s="106"/>
      <c r="JZH14" s="123"/>
      <c r="JZP14" s="125"/>
      <c r="JZS14" s="15"/>
      <c r="JZT14" s="15"/>
      <c r="JZZ14" s="122"/>
      <c r="KAA14" s="123"/>
      <c r="KAB14" s="106"/>
      <c r="KAC14" s="123"/>
      <c r="KAK14" s="125"/>
      <c r="KAN14" s="15"/>
      <c r="KAO14" s="15"/>
      <c r="KAU14" s="122"/>
      <c r="KAV14" s="123"/>
      <c r="KAW14" s="106"/>
      <c r="KAX14" s="123"/>
      <c r="KBF14" s="125"/>
      <c r="KBI14" s="15"/>
      <c r="KBJ14" s="15"/>
      <c r="KBP14" s="122"/>
      <c r="KBQ14" s="123"/>
      <c r="KBR14" s="106"/>
      <c r="KBS14" s="123"/>
      <c r="KCA14" s="125"/>
      <c r="KCD14" s="15"/>
      <c r="KCE14" s="15"/>
      <c r="KCK14" s="122"/>
      <c r="KCL14" s="123"/>
      <c r="KCM14" s="106"/>
      <c r="KCN14" s="123"/>
      <c r="KCV14" s="125"/>
      <c r="KCY14" s="15"/>
      <c r="KCZ14" s="15"/>
      <c r="KDF14" s="122"/>
      <c r="KDG14" s="123"/>
      <c r="KDH14" s="106"/>
      <c r="KDI14" s="123"/>
      <c r="KDQ14" s="125"/>
      <c r="KDT14" s="15"/>
      <c r="KDU14" s="15"/>
      <c r="KEA14" s="122"/>
      <c r="KEB14" s="123"/>
      <c r="KEC14" s="106"/>
      <c r="KED14" s="123"/>
      <c r="KEL14" s="125"/>
      <c r="KEO14" s="15"/>
      <c r="KEP14" s="15"/>
      <c r="KEV14" s="122"/>
      <c r="KEW14" s="123"/>
      <c r="KEX14" s="106"/>
      <c r="KEY14" s="123"/>
      <c r="KFG14" s="125"/>
      <c r="KFJ14" s="15"/>
      <c r="KFK14" s="15"/>
      <c r="KFQ14" s="122"/>
      <c r="KFR14" s="123"/>
      <c r="KFS14" s="106"/>
      <c r="KFT14" s="123"/>
      <c r="KGB14" s="125"/>
      <c r="KGE14" s="15"/>
      <c r="KGF14" s="15"/>
      <c r="KGL14" s="122"/>
      <c r="KGM14" s="123"/>
      <c r="KGN14" s="106"/>
      <c r="KGO14" s="123"/>
      <c r="KGW14" s="125"/>
      <c r="KGZ14" s="15"/>
      <c r="KHA14" s="15"/>
      <c r="KHG14" s="122"/>
      <c r="KHH14" s="123"/>
      <c r="KHI14" s="106"/>
      <c r="KHJ14" s="123"/>
      <c r="KHR14" s="125"/>
      <c r="KHU14" s="15"/>
      <c r="KHV14" s="15"/>
      <c r="KIB14" s="122"/>
      <c r="KIC14" s="123"/>
      <c r="KID14" s="106"/>
      <c r="KIE14" s="123"/>
      <c r="KIM14" s="125"/>
      <c r="KIP14" s="15"/>
      <c r="KIQ14" s="15"/>
      <c r="KIW14" s="122"/>
      <c r="KIX14" s="123"/>
      <c r="KIY14" s="106"/>
      <c r="KIZ14" s="123"/>
      <c r="KJH14" s="125"/>
      <c r="KJK14" s="15"/>
      <c r="KJL14" s="15"/>
      <c r="KJR14" s="122"/>
      <c r="KJS14" s="123"/>
      <c r="KJT14" s="106"/>
      <c r="KJU14" s="123"/>
      <c r="KKC14" s="125"/>
      <c r="KKF14" s="15"/>
      <c r="KKG14" s="15"/>
      <c r="KKM14" s="122"/>
      <c r="KKN14" s="123"/>
      <c r="KKO14" s="106"/>
      <c r="KKP14" s="123"/>
      <c r="KKX14" s="125"/>
      <c r="KLA14" s="15"/>
      <c r="KLB14" s="15"/>
      <c r="KLH14" s="122"/>
      <c r="KLI14" s="123"/>
      <c r="KLJ14" s="106"/>
      <c r="KLK14" s="123"/>
      <c r="KLS14" s="125"/>
      <c r="KLV14" s="15"/>
      <c r="KLW14" s="15"/>
      <c r="KMC14" s="122"/>
      <c r="KMD14" s="123"/>
      <c r="KME14" s="106"/>
      <c r="KMF14" s="123"/>
      <c r="KMN14" s="125"/>
      <c r="KMQ14" s="15"/>
      <c r="KMR14" s="15"/>
      <c r="KMX14" s="122"/>
      <c r="KMY14" s="123"/>
      <c r="KMZ14" s="106"/>
      <c r="KNA14" s="123"/>
      <c r="KNI14" s="125"/>
      <c r="KNL14" s="15"/>
      <c r="KNM14" s="15"/>
      <c r="KNS14" s="122"/>
      <c r="KNT14" s="123"/>
      <c r="KNU14" s="106"/>
      <c r="KNV14" s="123"/>
      <c r="KOD14" s="125"/>
      <c r="KOG14" s="15"/>
      <c r="KOH14" s="15"/>
      <c r="KON14" s="122"/>
      <c r="KOO14" s="123"/>
      <c r="KOP14" s="106"/>
      <c r="KOQ14" s="123"/>
      <c r="KOY14" s="125"/>
      <c r="KPB14" s="15"/>
      <c r="KPC14" s="15"/>
      <c r="KPI14" s="122"/>
      <c r="KPJ14" s="123"/>
      <c r="KPK14" s="106"/>
      <c r="KPL14" s="123"/>
      <c r="KPT14" s="125"/>
      <c r="KPW14" s="15"/>
      <c r="KPX14" s="15"/>
      <c r="KQD14" s="122"/>
      <c r="KQE14" s="123"/>
      <c r="KQF14" s="106"/>
      <c r="KQG14" s="123"/>
      <c r="KQO14" s="125"/>
      <c r="KQR14" s="15"/>
      <c r="KQS14" s="15"/>
      <c r="KQY14" s="122"/>
      <c r="KQZ14" s="123"/>
      <c r="KRA14" s="106"/>
      <c r="KRB14" s="123"/>
      <c r="KRJ14" s="125"/>
      <c r="KRM14" s="15"/>
      <c r="KRN14" s="15"/>
      <c r="KRT14" s="122"/>
      <c r="KRU14" s="123"/>
      <c r="KRV14" s="106"/>
      <c r="KRW14" s="123"/>
      <c r="KSE14" s="125"/>
      <c r="KSH14" s="15"/>
      <c r="KSI14" s="15"/>
      <c r="KSO14" s="122"/>
      <c r="KSP14" s="123"/>
      <c r="KSQ14" s="106"/>
      <c r="KSR14" s="123"/>
      <c r="KSZ14" s="125"/>
      <c r="KTC14" s="15"/>
      <c r="KTD14" s="15"/>
      <c r="KTJ14" s="122"/>
      <c r="KTK14" s="123"/>
      <c r="KTL14" s="106"/>
      <c r="KTM14" s="123"/>
      <c r="KTU14" s="125"/>
      <c r="KTX14" s="15"/>
      <c r="KTY14" s="15"/>
      <c r="KUE14" s="122"/>
      <c r="KUF14" s="123"/>
      <c r="KUG14" s="106"/>
      <c r="KUH14" s="123"/>
      <c r="KUP14" s="125"/>
      <c r="KUS14" s="15"/>
      <c r="KUT14" s="15"/>
      <c r="KUZ14" s="122"/>
      <c r="KVA14" s="123"/>
      <c r="KVB14" s="106"/>
      <c r="KVC14" s="123"/>
      <c r="KVK14" s="125"/>
      <c r="KVN14" s="15"/>
      <c r="KVO14" s="15"/>
      <c r="KVU14" s="122"/>
      <c r="KVV14" s="123"/>
      <c r="KVW14" s="106"/>
      <c r="KVX14" s="123"/>
      <c r="KWF14" s="125"/>
      <c r="KWI14" s="15"/>
      <c r="KWJ14" s="15"/>
      <c r="KWP14" s="122"/>
      <c r="KWQ14" s="123"/>
      <c r="KWR14" s="106"/>
      <c r="KWS14" s="123"/>
      <c r="KXA14" s="125"/>
      <c r="KXD14" s="15"/>
      <c r="KXE14" s="15"/>
      <c r="KXK14" s="122"/>
      <c r="KXL14" s="123"/>
      <c r="KXM14" s="106"/>
      <c r="KXN14" s="123"/>
      <c r="KXV14" s="125"/>
      <c r="KXY14" s="15"/>
      <c r="KXZ14" s="15"/>
      <c r="KYF14" s="122"/>
      <c r="KYG14" s="123"/>
      <c r="KYH14" s="106"/>
      <c r="KYI14" s="123"/>
      <c r="KYQ14" s="125"/>
      <c r="KYT14" s="15"/>
      <c r="KYU14" s="15"/>
      <c r="KZA14" s="122"/>
      <c r="KZB14" s="123"/>
      <c r="KZC14" s="106"/>
      <c r="KZD14" s="123"/>
      <c r="KZL14" s="125"/>
      <c r="KZO14" s="15"/>
      <c r="KZP14" s="15"/>
      <c r="KZV14" s="122"/>
      <c r="KZW14" s="123"/>
      <c r="KZX14" s="106"/>
      <c r="KZY14" s="123"/>
      <c r="LAG14" s="125"/>
      <c r="LAJ14" s="15"/>
      <c r="LAK14" s="15"/>
      <c r="LAQ14" s="122"/>
      <c r="LAR14" s="123"/>
      <c r="LAS14" s="106"/>
      <c r="LAT14" s="123"/>
      <c r="LBB14" s="125"/>
      <c r="LBE14" s="15"/>
      <c r="LBF14" s="15"/>
      <c r="LBL14" s="122"/>
      <c r="LBM14" s="123"/>
      <c r="LBN14" s="106"/>
      <c r="LBO14" s="123"/>
      <c r="LBW14" s="125"/>
      <c r="LBZ14" s="15"/>
      <c r="LCA14" s="15"/>
      <c r="LCG14" s="122"/>
      <c r="LCH14" s="123"/>
      <c r="LCI14" s="106"/>
      <c r="LCJ14" s="123"/>
      <c r="LCR14" s="125"/>
      <c r="LCU14" s="15"/>
      <c r="LCV14" s="15"/>
      <c r="LDB14" s="122"/>
      <c r="LDC14" s="123"/>
      <c r="LDD14" s="106"/>
      <c r="LDE14" s="123"/>
      <c r="LDM14" s="125"/>
      <c r="LDP14" s="15"/>
      <c r="LDQ14" s="15"/>
      <c r="LDW14" s="122"/>
      <c r="LDX14" s="123"/>
      <c r="LDY14" s="106"/>
      <c r="LDZ14" s="123"/>
      <c r="LEH14" s="125"/>
      <c r="LEK14" s="15"/>
      <c r="LEL14" s="15"/>
      <c r="LER14" s="122"/>
      <c r="LES14" s="123"/>
      <c r="LET14" s="106"/>
      <c r="LEU14" s="123"/>
      <c r="LFC14" s="125"/>
      <c r="LFF14" s="15"/>
      <c r="LFG14" s="15"/>
      <c r="LFM14" s="122"/>
      <c r="LFN14" s="123"/>
      <c r="LFO14" s="106"/>
      <c r="LFP14" s="123"/>
      <c r="LFX14" s="125"/>
      <c r="LGA14" s="15"/>
      <c r="LGB14" s="15"/>
      <c r="LGH14" s="122"/>
      <c r="LGI14" s="123"/>
      <c r="LGJ14" s="106"/>
      <c r="LGK14" s="123"/>
      <c r="LGS14" s="125"/>
      <c r="LGV14" s="15"/>
      <c r="LGW14" s="15"/>
      <c r="LHC14" s="122"/>
      <c r="LHD14" s="123"/>
      <c r="LHE14" s="106"/>
      <c r="LHF14" s="123"/>
      <c r="LHN14" s="125"/>
      <c r="LHQ14" s="15"/>
      <c r="LHR14" s="15"/>
      <c r="LHX14" s="122"/>
      <c r="LHY14" s="123"/>
      <c r="LHZ14" s="106"/>
      <c r="LIA14" s="123"/>
      <c r="LII14" s="125"/>
      <c r="LIL14" s="15"/>
      <c r="LIM14" s="15"/>
      <c r="LIS14" s="122"/>
      <c r="LIT14" s="123"/>
      <c r="LIU14" s="106"/>
      <c r="LIV14" s="123"/>
      <c r="LJD14" s="125"/>
      <c r="LJG14" s="15"/>
      <c r="LJH14" s="15"/>
      <c r="LJN14" s="122"/>
      <c r="LJO14" s="123"/>
      <c r="LJP14" s="106"/>
      <c r="LJQ14" s="123"/>
      <c r="LJY14" s="125"/>
      <c r="LKB14" s="15"/>
      <c r="LKC14" s="15"/>
      <c r="LKI14" s="122"/>
      <c r="LKJ14" s="123"/>
      <c r="LKK14" s="106"/>
      <c r="LKL14" s="123"/>
      <c r="LKT14" s="125"/>
      <c r="LKW14" s="15"/>
      <c r="LKX14" s="15"/>
      <c r="LLD14" s="122"/>
      <c r="LLE14" s="123"/>
      <c r="LLF14" s="106"/>
      <c r="LLG14" s="123"/>
      <c r="LLO14" s="125"/>
      <c r="LLR14" s="15"/>
      <c r="LLS14" s="15"/>
      <c r="LLY14" s="122"/>
      <c r="LLZ14" s="123"/>
      <c r="LMA14" s="106"/>
      <c r="LMB14" s="123"/>
      <c r="LMJ14" s="125"/>
      <c r="LMM14" s="15"/>
      <c r="LMN14" s="15"/>
      <c r="LMT14" s="122"/>
      <c r="LMU14" s="123"/>
      <c r="LMV14" s="106"/>
      <c r="LMW14" s="123"/>
      <c r="LNE14" s="125"/>
      <c r="LNH14" s="15"/>
      <c r="LNI14" s="15"/>
      <c r="LNO14" s="122"/>
      <c r="LNP14" s="123"/>
      <c r="LNQ14" s="106"/>
      <c r="LNR14" s="123"/>
      <c r="LNZ14" s="125"/>
      <c r="LOC14" s="15"/>
      <c r="LOD14" s="15"/>
      <c r="LOJ14" s="122"/>
      <c r="LOK14" s="123"/>
      <c r="LOL14" s="106"/>
      <c r="LOM14" s="123"/>
      <c r="LOU14" s="125"/>
      <c r="LOX14" s="15"/>
      <c r="LOY14" s="15"/>
      <c r="LPE14" s="122"/>
      <c r="LPF14" s="123"/>
      <c r="LPG14" s="106"/>
      <c r="LPH14" s="123"/>
      <c r="LPP14" s="125"/>
      <c r="LPS14" s="15"/>
      <c r="LPT14" s="15"/>
      <c r="LPZ14" s="122"/>
      <c r="LQA14" s="123"/>
      <c r="LQB14" s="106"/>
      <c r="LQC14" s="123"/>
      <c r="LQK14" s="125"/>
      <c r="LQN14" s="15"/>
      <c r="LQO14" s="15"/>
      <c r="LQU14" s="122"/>
      <c r="LQV14" s="123"/>
      <c r="LQW14" s="106"/>
      <c r="LQX14" s="123"/>
      <c r="LRF14" s="125"/>
      <c r="LRI14" s="15"/>
      <c r="LRJ14" s="15"/>
      <c r="LRP14" s="122"/>
      <c r="LRQ14" s="123"/>
      <c r="LRR14" s="106"/>
      <c r="LRS14" s="123"/>
      <c r="LSA14" s="125"/>
      <c r="LSD14" s="15"/>
      <c r="LSE14" s="15"/>
      <c r="LSK14" s="122"/>
      <c r="LSL14" s="123"/>
      <c r="LSM14" s="106"/>
      <c r="LSN14" s="123"/>
      <c r="LSV14" s="125"/>
      <c r="LSY14" s="15"/>
      <c r="LSZ14" s="15"/>
      <c r="LTF14" s="122"/>
      <c r="LTG14" s="123"/>
      <c r="LTH14" s="106"/>
      <c r="LTI14" s="123"/>
      <c r="LTQ14" s="125"/>
      <c r="LTT14" s="15"/>
      <c r="LTU14" s="15"/>
      <c r="LUA14" s="122"/>
      <c r="LUB14" s="123"/>
      <c r="LUC14" s="106"/>
      <c r="LUD14" s="123"/>
      <c r="LUL14" s="125"/>
      <c r="LUO14" s="15"/>
      <c r="LUP14" s="15"/>
      <c r="LUV14" s="122"/>
      <c r="LUW14" s="123"/>
      <c r="LUX14" s="106"/>
      <c r="LUY14" s="123"/>
      <c r="LVG14" s="125"/>
      <c r="LVJ14" s="15"/>
      <c r="LVK14" s="15"/>
      <c r="LVQ14" s="122"/>
      <c r="LVR14" s="123"/>
      <c r="LVS14" s="106"/>
      <c r="LVT14" s="123"/>
      <c r="LWB14" s="125"/>
      <c r="LWE14" s="15"/>
      <c r="LWF14" s="15"/>
      <c r="LWL14" s="122"/>
      <c r="LWM14" s="123"/>
      <c r="LWN14" s="106"/>
      <c r="LWO14" s="123"/>
      <c r="LWW14" s="125"/>
      <c r="LWZ14" s="15"/>
      <c r="LXA14" s="15"/>
      <c r="LXG14" s="122"/>
      <c r="LXH14" s="123"/>
      <c r="LXI14" s="106"/>
      <c r="LXJ14" s="123"/>
      <c r="LXR14" s="125"/>
      <c r="LXU14" s="15"/>
      <c r="LXV14" s="15"/>
      <c r="LYB14" s="122"/>
      <c r="LYC14" s="123"/>
      <c r="LYD14" s="106"/>
      <c r="LYE14" s="123"/>
      <c r="LYM14" s="125"/>
      <c r="LYP14" s="15"/>
      <c r="LYQ14" s="15"/>
      <c r="LYW14" s="122"/>
      <c r="LYX14" s="123"/>
      <c r="LYY14" s="106"/>
      <c r="LYZ14" s="123"/>
      <c r="LZH14" s="125"/>
      <c r="LZK14" s="15"/>
      <c r="LZL14" s="15"/>
      <c r="LZR14" s="122"/>
      <c r="LZS14" s="123"/>
      <c r="LZT14" s="106"/>
      <c r="LZU14" s="123"/>
      <c r="MAC14" s="125"/>
      <c r="MAF14" s="15"/>
      <c r="MAG14" s="15"/>
      <c r="MAM14" s="122"/>
      <c r="MAN14" s="123"/>
      <c r="MAO14" s="106"/>
      <c r="MAP14" s="123"/>
      <c r="MAX14" s="125"/>
      <c r="MBA14" s="15"/>
      <c r="MBB14" s="15"/>
      <c r="MBH14" s="122"/>
      <c r="MBI14" s="123"/>
      <c r="MBJ14" s="106"/>
      <c r="MBK14" s="123"/>
      <c r="MBS14" s="125"/>
      <c r="MBV14" s="15"/>
      <c r="MBW14" s="15"/>
      <c r="MCC14" s="122"/>
      <c r="MCD14" s="123"/>
      <c r="MCE14" s="106"/>
      <c r="MCF14" s="123"/>
      <c r="MCN14" s="125"/>
      <c r="MCQ14" s="15"/>
      <c r="MCR14" s="15"/>
      <c r="MCX14" s="122"/>
      <c r="MCY14" s="123"/>
      <c r="MCZ14" s="106"/>
      <c r="MDA14" s="123"/>
      <c r="MDI14" s="125"/>
      <c r="MDL14" s="15"/>
      <c r="MDM14" s="15"/>
      <c r="MDS14" s="122"/>
      <c r="MDT14" s="123"/>
      <c r="MDU14" s="106"/>
      <c r="MDV14" s="123"/>
      <c r="MED14" s="125"/>
      <c r="MEG14" s="15"/>
      <c r="MEH14" s="15"/>
      <c r="MEN14" s="122"/>
      <c r="MEO14" s="123"/>
      <c r="MEP14" s="106"/>
      <c r="MEQ14" s="123"/>
      <c r="MEY14" s="125"/>
      <c r="MFB14" s="15"/>
      <c r="MFC14" s="15"/>
      <c r="MFI14" s="122"/>
      <c r="MFJ14" s="123"/>
      <c r="MFK14" s="106"/>
      <c r="MFL14" s="123"/>
      <c r="MFT14" s="125"/>
      <c r="MFW14" s="15"/>
      <c r="MFX14" s="15"/>
      <c r="MGD14" s="122"/>
      <c r="MGE14" s="123"/>
      <c r="MGF14" s="106"/>
      <c r="MGG14" s="123"/>
      <c r="MGO14" s="125"/>
      <c r="MGR14" s="15"/>
      <c r="MGS14" s="15"/>
      <c r="MGY14" s="122"/>
      <c r="MGZ14" s="123"/>
      <c r="MHA14" s="106"/>
      <c r="MHB14" s="123"/>
      <c r="MHJ14" s="125"/>
      <c r="MHM14" s="15"/>
      <c r="MHN14" s="15"/>
      <c r="MHT14" s="122"/>
      <c r="MHU14" s="123"/>
      <c r="MHV14" s="106"/>
      <c r="MHW14" s="123"/>
      <c r="MIE14" s="125"/>
      <c r="MIH14" s="15"/>
      <c r="MII14" s="15"/>
      <c r="MIO14" s="122"/>
      <c r="MIP14" s="123"/>
      <c r="MIQ14" s="106"/>
      <c r="MIR14" s="123"/>
      <c r="MIZ14" s="125"/>
      <c r="MJC14" s="15"/>
      <c r="MJD14" s="15"/>
      <c r="MJJ14" s="122"/>
      <c r="MJK14" s="123"/>
      <c r="MJL14" s="106"/>
      <c r="MJM14" s="123"/>
      <c r="MJU14" s="125"/>
      <c r="MJX14" s="15"/>
      <c r="MJY14" s="15"/>
      <c r="MKE14" s="122"/>
      <c r="MKF14" s="123"/>
      <c r="MKG14" s="106"/>
      <c r="MKH14" s="123"/>
      <c r="MKP14" s="125"/>
      <c r="MKS14" s="15"/>
      <c r="MKT14" s="15"/>
      <c r="MKZ14" s="122"/>
      <c r="MLA14" s="123"/>
      <c r="MLB14" s="106"/>
      <c r="MLC14" s="123"/>
      <c r="MLK14" s="125"/>
      <c r="MLN14" s="15"/>
      <c r="MLO14" s="15"/>
      <c r="MLU14" s="122"/>
      <c r="MLV14" s="123"/>
      <c r="MLW14" s="106"/>
      <c r="MLX14" s="123"/>
      <c r="MMF14" s="125"/>
      <c r="MMI14" s="15"/>
      <c r="MMJ14" s="15"/>
      <c r="MMP14" s="122"/>
      <c r="MMQ14" s="123"/>
      <c r="MMR14" s="106"/>
      <c r="MMS14" s="123"/>
      <c r="MNA14" s="125"/>
      <c r="MND14" s="15"/>
      <c r="MNE14" s="15"/>
      <c r="MNK14" s="122"/>
      <c r="MNL14" s="123"/>
      <c r="MNM14" s="106"/>
      <c r="MNN14" s="123"/>
      <c r="MNV14" s="125"/>
      <c r="MNY14" s="15"/>
      <c r="MNZ14" s="15"/>
      <c r="MOF14" s="122"/>
      <c r="MOG14" s="123"/>
      <c r="MOH14" s="106"/>
      <c r="MOI14" s="123"/>
      <c r="MOQ14" s="125"/>
      <c r="MOT14" s="15"/>
      <c r="MOU14" s="15"/>
      <c r="MPA14" s="122"/>
      <c r="MPB14" s="123"/>
      <c r="MPC14" s="106"/>
      <c r="MPD14" s="123"/>
      <c r="MPL14" s="125"/>
      <c r="MPO14" s="15"/>
      <c r="MPP14" s="15"/>
      <c r="MPV14" s="122"/>
      <c r="MPW14" s="123"/>
      <c r="MPX14" s="106"/>
      <c r="MPY14" s="123"/>
      <c r="MQG14" s="125"/>
      <c r="MQJ14" s="15"/>
      <c r="MQK14" s="15"/>
      <c r="MQQ14" s="122"/>
      <c r="MQR14" s="123"/>
      <c r="MQS14" s="106"/>
      <c r="MQT14" s="123"/>
      <c r="MRB14" s="125"/>
      <c r="MRE14" s="15"/>
      <c r="MRF14" s="15"/>
      <c r="MRL14" s="122"/>
      <c r="MRM14" s="123"/>
      <c r="MRN14" s="106"/>
      <c r="MRO14" s="123"/>
      <c r="MRW14" s="125"/>
      <c r="MRZ14" s="15"/>
      <c r="MSA14" s="15"/>
      <c r="MSG14" s="122"/>
      <c r="MSH14" s="123"/>
      <c r="MSI14" s="106"/>
      <c r="MSJ14" s="123"/>
      <c r="MSR14" s="125"/>
      <c r="MSU14" s="15"/>
      <c r="MSV14" s="15"/>
      <c r="MTB14" s="122"/>
      <c r="MTC14" s="123"/>
      <c r="MTD14" s="106"/>
      <c r="MTE14" s="123"/>
      <c r="MTM14" s="125"/>
      <c r="MTP14" s="15"/>
      <c r="MTQ14" s="15"/>
      <c r="MTW14" s="122"/>
      <c r="MTX14" s="123"/>
      <c r="MTY14" s="106"/>
      <c r="MTZ14" s="123"/>
      <c r="MUH14" s="125"/>
      <c r="MUK14" s="15"/>
      <c r="MUL14" s="15"/>
      <c r="MUR14" s="122"/>
      <c r="MUS14" s="123"/>
      <c r="MUT14" s="106"/>
      <c r="MUU14" s="123"/>
      <c r="MVC14" s="125"/>
      <c r="MVF14" s="15"/>
      <c r="MVG14" s="15"/>
      <c r="MVM14" s="122"/>
      <c r="MVN14" s="123"/>
      <c r="MVO14" s="106"/>
      <c r="MVP14" s="123"/>
      <c r="MVX14" s="125"/>
      <c r="MWA14" s="15"/>
      <c r="MWB14" s="15"/>
      <c r="MWH14" s="122"/>
      <c r="MWI14" s="123"/>
      <c r="MWJ14" s="106"/>
      <c r="MWK14" s="123"/>
      <c r="MWS14" s="125"/>
      <c r="MWV14" s="15"/>
      <c r="MWW14" s="15"/>
      <c r="MXC14" s="122"/>
      <c r="MXD14" s="123"/>
      <c r="MXE14" s="106"/>
      <c r="MXF14" s="123"/>
      <c r="MXN14" s="125"/>
      <c r="MXQ14" s="15"/>
      <c r="MXR14" s="15"/>
      <c r="MXX14" s="122"/>
      <c r="MXY14" s="123"/>
      <c r="MXZ14" s="106"/>
      <c r="MYA14" s="123"/>
      <c r="MYI14" s="125"/>
      <c r="MYL14" s="15"/>
      <c r="MYM14" s="15"/>
      <c r="MYS14" s="122"/>
      <c r="MYT14" s="123"/>
      <c r="MYU14" s="106"/>
      <c r="MYV14" s="123"/>
      <c r="MZD14" s="125"/>
      <c r="MZG14" s="15"/>
      <c r="MZH14" s="15"/>
      <c r="MZN14" s="122"/>
      <c r="MZO14" s="123"/>
      <c r="MZP14" s="106"/>
      <c r="MZQ14" s="123"/>
      <c r="MZY14" s="125"/>
      <c r="NAB14" s="15"/>
      <c r="NAC14" s="15"/>
      <c r="NAI14" s="122"/>
      <c r="NAJ14" s="123"/>
      <c r="NAK14" s="106"/>
      <c r="NAL14" s="123"/>
      <c r="NAT14" s="125"/>
      <c r="NAW14" s="15"/>
      <c r="NAX14" s="15"/>
      <c r="NBD14" s="122"/>
      <c r="NBE14" s="123"/>
      <c r="NBF14" s="106"/>
      <c r="NBG14" s="123"/>
      <c r="NBO14" s="125"/>
      <c r="NBR14" s="15"/>
      <c r="NBS14" s="15"/>
      <c r="NBY14" s="122"/>
      <c r="NBZ14" s="123"/>
      <c r="NCA14" s="106"/>
      <c r="NCB14" s="123"/>
      <c r="NCJ14" s="125"/>
      <c r="NCM14" s="15"/>
      <c r="NCN14" s="15"/>
      <c r="NCT14" s="122"/>
      <c r="NCU14" s="123"/>
      <c r="NCV14" s="106"/>
      <c r="NCW14" s="123"/>
      <c r="NDE14" s="125"/>
      <c r="NDH14" s="15"/>
      <c r="NDI14" s="15"/>
      <c r="NDO14" s="122"/>
      <c r="NDP14" s="123"/>
      <c r="NDQ14" s="106"/>
      <c r="NDR14" s="123"/>
      <c r="NDZ14" s="125"/>
      <c r="NEC14" s="15"/>
      <c r="NED14" s="15"/>
      <c r="NEJ14" s="122"/>
      <c r="NEK14" s="123"/>
      <c r="NEL14" s="106"/>
      <c r="NEM14" s="123"/>
      <c r="NEU14" s="125"/>
      <c r="NEX14" s="15"/>
      <c r="NEY14" s="15"/>
      <c r="NFE14" s="122"/>
      <c r="NFF14" s="123"/>
      <c r="NFG14" s="106"/>
      <c r="NFH14" s="123"/>
      <c r="NFP14" s="125"/>
      <c r="NFS14" s="15"/>
      <c r="NFT14" s="15"/>
      <c r="NFZ14" s="122"/>
      <c r="NGA14" s="123"/>
      <c r="NGB14" s="106"/>
      <c r="NGC14" s="123"/>
      <c r="NGK14" s="125"/>
      <c r="NGN14" s="15"/>
      <c r="NGO14" s="15"/>
      <c r="NGU14" s="122"/>
      <c r="NGV14" s="123"/>
      <c r="NGW14" s="106"/>
      <c r="NGX14" s="123"/>
      <c r="NHF14" s="125"/>
      <c r="NHI14" s="15"/>
      <c r="NHJ14" s="15"/>
      <c r="NHP14" s="122"/>
      <c r="NHQ14" s="123"/>
      <c r="NHR14" s="106"/>
      <c r="NHS14" s="123"/>
      <c r="NIA14" s="125"/>
      <c r="NID14" s="15"/>
      <c r="NIE14" s="15"/>
      <c r="NIK14" s="122"/>
      <c r="NIL14" s="123"/>
      <c r="NIM14" s="106"/>
      <c r="NIN14" s="123"/>
      <c r="NIV14" s="125"/>
      <c r="NIY14" s="15"/>
      <c r="NIZ14" s="15"/>
      <c r="NJF14" s="122"/>
      <c r="NJG14" s="123"/>
      <c r="NJH14" s="106"/>
      <c r="NJI14" s="123"/>
      <c r="NJQ14" s="125"/>
      <c r="NJT14" s="15"/>
      <c r="NJU14" s="15"/>
      <c r="NKA14" s="122"/>
      <c r="NKB14" s="123"/>
      <c r="NKC14" s="106"/>
      <c r="NKD14" s="123"/>
      <c r="NKL14" s="125"/>
      <c r="NKO14" s="15"/>
      <c r="NKP14" s="15"/>
      <c r="NKV14" s="122"/>
      <c r="NKW14" s="123"/>
      <c r="NKX14" s="106"/>
      <c r="NKY14" s="123"/>
      <c r="NLG14" s="125"/>
      <c r="NLJ14" s="15"/>
      <c r="NLK14" s="15"/>
      <c r="NLQ14" s="122"/>
      <c r="NLR14" s="123"/>
      <c r="NLS14" s="106"/>
      <c r="NLT14" s="123"/>
      <c r="NMB14" s="125"/>
      <c r="NME14" s="15"/>
      <c r="NMF14" s="15"/>
      <c r="NML14" s="122"/>
      <c r="NMM14" s="123"/>
      <c r="NMN14" s="106"/>
      <c r="NMO14" s="123"/>
      <c r="NMW14" s="125"/>
      <c r="NMZ14" s="15"/>
      <c r="NNA14" s="15"/>
      <c r="NNG14" s="122"/>
      <c r="NNH14" s="123"/>
      <c r="NNI14" s="106"/>
      <c r="NNJ14" s="123"/>
      <c r="NNR14" s="125"/>
      <c r="NNU14" s="15"/>
      <c r="NNV14" s="15"/>
      <c r="NOB14" s="122"/>
      <c r="NOC14" s="123"/>
      <c r="NOD14" s="106"/>
      <c r="NOE14" s="123"/>
      <c r="NOM14" s="125"/>
      <c r="NOP14" s="15"/>
      <c r="NOQ14" s="15"/>
      <c r="NOW14" s="122"/>
      <c r="NOX14" s="123"/>
      <c r="NOY14" s="106"/>
      <c r="NOZ14" s="123"/>
      <c r="NPH14" s="125"/>
      <c r="NPK14" s="15"/>
      <c r="NPL14" s="15"/>
      <c r="NPR14" s="122"/>
      <c r="NPS14" s="123"/>
      <c r="NPT14" s="106"/>
      <c r="NPU14" s="123"/>
      <c r="NQC14" s="125"/>
      <c r="NQF14" s="15"/>
      <c r="NQG14" s="15"/>
      <c r="NQM14" s="122"/>
      <c r="NQN14" s="123"/>
      <c r="NQO14" s="106"/>
      <c r="NQP14" s="123"/>
      <c r="NQX14" s="125"/>
      <c r="NRA14" s="15"/>
      <c r="NRB14" s="15"/>
      <c r="NRH14" s="122"/>
      <c r="NRI14" s="123"/>
      <c r="NRJ14" s="106"/>
      <c r="NRK14" s="123"/>
      <c r="NRS14" s="125"/>
      <c r="NRV14" s="15"/>
      <c r="NRW14" s="15"/>
      <c r="NSC14" s="122"/>
      <c r="NSD14" s="123"/>
      <c r="NSE14" s="106"/>
      <c r="NSF14" s="123"/>
      <c r="NSN14" s="125"/>
      <c r="NSQ14" s="15"/>
      <c r="NSR14" s="15"/>
      <c r="NSX14" s="122"/>
      <c r="NSY14" s="123"/>
      <c r="NSZ14" s="106"/>
      <c r="NTA14" s="123"/>
      <c r="NTI14" s="125"/>
      <c r="NTL14" s="15"/>
      <c r="NTM14" s="15"/>
      <c r="NTS14" s="122"/>
      <c r="NTT14" s="123"/>
      <c r="NTU14" s="106"/>
      <c r="NTV14" s="123"/>
      <c r="NUD14" s="125"/>
      <c r="NUG14" s="15"/>
      <c r="NUH14" s="15"/>
      <c r="NUN14" s="122"/>
      <c r="NUO14" s="123"/>
      <c r="NUP14" s="106"/>
      <c r="NUQ14" s="123"/>
      <c r="NUY14" s="125"/>
      <c r="NVB14" s="15"/>
      <c r="NVC14" s="15"/>
      <c r="NVI14" s="122"/>
      <c r="NVJ14" s="123"/>
      <c r="NVK14" s="106"/>
      <c r="NVL14" s="123"/>
      <c r="NVT14" s="125"/>
      <c r="NVW14" s="15"/>
      <c r="NVX14" s="15"/>
      <c r="NWD14" s="122"/>
      <c r="NWE14" s="123"/>
      <c r="NWF14" s="106"/>
      <c r="NWG14" s="123"/>
      <c r="NWO14" s="125"/>
      <c r="NWR14" s="15"/>
      <c r="NWS14" s="15"/>
      <c r="NWY14" s="122"/>
      <c r="NWZ14" s="123"/>
      <c r="NXA14" s="106"/>
      <c r="NXB14" s="123"/>
      <c r="NXJ14" s="125"/>
      <c r="NXM14" s="15"/>
      <c r="NXN14" s="15"/>
      <c r="NXT14" s="122"/>
      <c r="NXU14" s="123"/>
      <c r="NXV14" s="106"/>
      <c r="NXW14" s="123"/>
      <c r="NYE14" s="125"/>
      <c r="NYH14" s="15"/>
      <c r="NYI14" s="15"/>
      <c r="NYO14" s="122"/>
      <c r="NYP14" s="123"/>
      <c r="NYQ14" s="106"/>
      <c r="NYR14" s="123"/>
      <c r="NYZ14" s="125"/>
      <c r="NZC14" s="15"/>
      <c r="NZD14" s="15"/>
      <c r="NZJ14" s="122"/>
      <c r="NZK14" s="123"/>
      <c r="NZL14" s="106"/>
      <c r="NZM14" s="123"/>
      <c r="NZU14" s="125"/>
      <c r="NZX14" s="15"/>
      <c r="NZY14" s="15"/>
      <c r="OAE14" s="122"/>
      <c r="OAF14" s="123"/>
      <c r="OAG14" s="106"/>
      <c r="OAH14" s="123"/>
      <c r="OAP14" s="125"/>
      <c r="OAS14" s="15"/>
      <c r="OAT14" s="15"/>
      <c r="OAZ14" s="122"/>
      <c r="OBA14" s="123"/>
      <c r="OBB14" s="106"/>
      <c r="OBC14" s="123"/>
      <c r="OBK14" s="125"/>
      <c r="OBN14" s="15"/>
      <c r="OBO14" s="15"/>
      <c r="OBU14" s="122"/>
      <c r="OBV14" s="123"/>
      <c r="OBW14" s="106"/>
      <c r="OBX14" s="123"/>
      <c r="OCF14" s="125"/>
      <c r="OCI14" s="15"/>
      <c r="OCJ14" s="15"/>
      <c r="OCP14" s="122"/>
      <c r="OCQ14" s="123"/>
      <c r="OCR14" s="106"/>
      <c r="OCS14" s="123"/>
      <c r="ODA14" s="125"/>
      <c r="ODD14" s="15"/>
      <c r="ODE14" s="15"/>
      <c r="ODK14" s="122"/>
      <c r="ODL14" s="123"/>
      <c r="ODM14" s="106"/>
      <c r="ODN14" s="123"/>
      <c r="ODV14" s="125"/>
      <c r="ODY14" s="15"/>
      <c r="ODZ14" s="15"/>
      <c r="OEF14" s="122"/>
      <c r="OEG14" s="123"/>
      <c r="OEH14" s="106"/>
      <c r="OEI14" s="123"/>
      <c r="OEQ14" s="125"/>
      <c r="OET14" s="15"/>
      <c r="OEU14" s="15"/>
      <c r="OFA14" s="122"/>
      <c r="OFB14" s="123"/>
      <c r="OFC14" s="106"/>
      <c r="OFD14" s="123"/>
      <c r="OFL14" s="125"/>
      <c r="OFO14" s="15"/>
      <c r="OFP14" s="15"/>
      <c r="OFV14" s="122"/>
      <c r="OFW14" s="123"/>
      <c r="OFX14" s="106"/>
      <c r="OFY14" s="123"/>
      <c r="OGG14" s="125"/>
      <c r="OGJ14" s="15"/>
      <c r="OGK14" s="15"/>
      <c r="OGQ14" s="122"/>
      <c r="OGR14" s="123"/>
      <c r="OGS14" s="106"/>
      <c r="OGT14" s="123"/>
      <c r="OHB14" s="125"/>
      <c r="OHE14" s="15"/>
      <c r="OHF14" s="15"/>
      <c r="OHL14" s="122"/>
      <c r="OHM14" s="123"/>
      <c r="OHN14" s="106"/>
      <c r="OHO14" s="123"/>
      <c r="OHW14" s="125"/>
      <c r="OHZ14" s="15"/>
      <c r="OIA14" s="15"/>
      <c r="OIG14" s="122"/>
      <c r="OIH14" s="123"/>
      <c r="OII14" s="106"/>
      <c r="OIJ14" s="123"/>
      <c r="OIR14" s="125"/>
      <c r="OIU14" s="15"/>
      <c r="OIV14" s="15"/>
      <c r="OJB14" s="122"/>
      <c r="OJC14" s="123"/>
      <c r="OJD14" s="106"/>
      <c r="OJE14" s="123"/>
      <c r="OJM14" s="125"/>
      <c r="OJP14" s="15"/>
      <c r="OJQ14" s="15"/>
      <c r="OJW14" s="122"/>
      <c r="OJX14" s="123"/>
      <c r="OJY14" s="106"/>
      <c r="OJZ14" s="123"/>
      <c r="OKH14" s="125"/>
      <c r="OKK14" s="15"/>
      <c r="OKL14" s="15"/>
      <c r="OKR14" s="122"/>
      <c r="OKS14" s="123"/>
      <c r="OKT14" s="106"/>
      <c r="OKU14" s="123"/>
      <c r="OLC14" s="125"/>
      <c r="OLF14" s="15"/>
      <c r="OLG14" s="15"/>
      <c r="OLM14" s="122"/>
      <c r="OLN14" s="123"/>
      <c r="OLO14" s="106"/>
      <c r="OLP14" s="123"/>
      <c r="OLX14" s="125"/>
      <c r="OMA14" s="15"/>
      <c r="OMB14" s="15"/>
      <c r="OMH14" s="122"/>
      <c r="OMI14" s="123"/>
      <c r="OMJ14" s="106"/>
      <c r="OMK14" s="123"/>
      <c r="OMS14" s="125"/>
      <c r="OMV14" s="15"/>
      <c r="OMW14" s="15"/>
      <c r="ONC14" s="122"/>
      <c r="OND14" s="123"/>
      <c r="ONE14" s="106"/>
      <c r="ONF14" s="123"/>
      <c r="ONN14" s="125"/>
      <c r="ONQ14" s="15"/>
      <c r="ONR14" s="15"/>
      <c r="ONX14" s="122"/>
      <c r="ONY14" s="123"/>
      <c r="ONZ14" s="106"/>
      <c r="OOA14" s="123"/>
      <c r="OOI14" s="125"/>
      <c r="OOL14" s="15"/>
      <c r="OOM14" s="15"/>
      <c r="OOS14" s="122"/>
      <c r="OOT14" s="123"/>
      <c r="OOU14" s="106"/>
      <c r="OOV14" s="123"/>
      <c r="OPD14" s="125"/>
      <c r="OPG14" s="15"/>
      <c r="OPH14" s="15"/>
      <c r="OPN14" s="122"/>
      <c r="OPO14" s="123"/>
      <c r="OPP14" s="106"/>
      <c r="OPQ14" s="123"/>
      <c r="OPY14" s="125"/>
      <c r="OQB14" s="15"/>
      <c r="OQC14" s="15"/>
      <c r="OQI14" s="122"/>
      <c r="OQJ14" s="123"/>
      <c r="OQK14" s="106"/>
      <c r="OQL14" s="123"/>
      <c r="OQT14" s="125"/>
      <c r="OQW14" s="15"/>
      <c r="OQX14" s="15"/>
      <c r="ORD14" s="122"/>
      <c r="ORE14" s="123"/>
      <c r="ORF14" s="106"/>
      <c r="ORG14" s="123"/>
      <c r="ORO14" s="125"/>
      <c r="ORR14" s="15"/>
      <c r="ORS14" s="15"/>
      <c r="ORY14" s="122"/>
      <c r="ORZ14" s="123"/>
      <c r="OSA14" s="106"/>
      <c r="OSB14" s="123"/>
      <c r="OSJ14" s="125"/>
      <c r="OSM14" s="15"/>
      <c r="OSN14" s="15"/>
      <c r="OST14" s="122"/>
      <c r="OSU14" s="123"/>
      <c r="OSV14" s="106"/>
      <c r="OSW14" s="123"/>
      <c r="OTE14" s="125"/>
      <c r="OTH14" s="15"/>
      <c r="OTI14" s="15"/>
      <c r="OTO14" s="122"/>
      <c r="OTP14" s="123"/>
      <c r="OTQ14" s="106"/>
      <c r="OTR14" s="123"/>
      <c r="OTZ14" s="125"/>
      <c r="OUC14" s="15"/>
      <c r="OUD14" s="15"/>
      <c r="OUJ14" s="122"/>
      <c r="OUK14" s="123"/>
      <c r="OUL14" s="106"/>
      <c r="OUM14" s="123"/>
      <c r="OUU14" s="125"/>
      <c r="OUX14" s="15"/>
      <c r="OUY14" s="15"/>
      <c r="OVE14" s="122"/>
      <c r="OVF14" s="123"/>
      <c r="OVG14" s="106"/>
      <c r="OVH14" s="123"/>
      <c r="OVP14" s="125"/>
      <c r="OVS14" s="15"/>
      <c r="OVT14" s="15"/>
      <c r="OVZ14" s="122"/>
      <c r="OWA14" s="123"/>
      <c r="OWB14" s="106"/>
      <c r="OWC14" s="123"/>
      <c r="OWK14" s="125"/>
      <c r="OWN14" s="15"/>
      <c r="OWO14" s="15"/>
      <c r="OWU14" s="122"/>
      <c r="OWV14" s="123"/>
      <c r="OWW14" s="106"/>
      <c r="OWX14" s="123"/>
      <c r="OXF14" s="125"/>
      <c r="OXI14" s="15"/>
      <c r="OXJ14" s="15"/>
      <c r="OXP14" s="122"/>
      <c r="OXQ14" s="123"/>
      <c r="OXR14" s="106"/>
      <c r="OXS14" s="123"/>
      <c r="OYA14" s="125"/>
      <c r="OYD14" s="15"/>
      <c r="OYE14" s="15"/>
      <c r="OYK14" s="122"/>
      <c r="OYL14" s="123"/>
      <c r="OYM14" s="106"/>
      <c r="OYN14" s="123"/>
      <c r="OYV14" s="125"/>
      <c r="OYY14" s="15"/>
      <c r="OYZ14" s="15"/>
      <c r="OZF14" s="122"/>
      <c r="OZG14" s="123"/>
      <c r="OZH14" s="106"/>
      <c r="OZI14" s="123"/>
      <c r="OZQ14" s="125"/>
      <c r="OZT14" s="15"/>
      <c r="OZU14" s="15"/>
      <c r="PAA14" s="122"/>
      <c r="PAB14" s="123"/>
      <c r="PAC14" s="106"/>
      <c r="PAD14" s="123"/>
      <c r="PAL14" s="125"/>
      <c r="PAO14" s="15"/>
      <c r="PAP14" s="15"/>
      <c r="PAV14" s="122"/>
      <c r="PAW14" s="123"/>
      <c r="PAX14" s="106"/>
      <c r="PAY14" s="123"/>
      <c r="PBG14" s="125"/>
      <c r="PBJ14" s="15"/>
      <c r="PBK14" s="15"/>
      <c r="PBQ14" s="122"/>
      <c r="PBR14" s="123"/>
      <c r="PBS14" s="106"/>
      <c r="PBT14" s="123"/>
      <c r="PCB14" s="125"/>
      <c r="PCE14" s="15"/>
      <c r="PCF14" s="15"/>
      <c r="PCL14" s="122"/>
      <c r="PCM14" s="123"/>
      <c r="PCN14" s="106"/>
      <c r="PCO14" s="123"/>
      <c r="PCW14" s="125"/>
      <c r="PCZ14" s="15"/>
      <c r="PDA14" s="15"/>
      <c r="PDG14" s="122"/>
      <c r="PDH14" s="123"/>
      <c r="PDI14" s="106"/>
      <c r="PDJ14" s="123"/>
      <c r="PDR14" s="125"/>
      <c r="PDU14" s="15"/>
      <c r="PDV14" s="15"/>
      <c r="PEB14" s="122"/>
      <c r="PEC14" s="123"/>
      <c r="PED14" s="106"/>
      <c r="PEE14" s="123"/>
      <c r="PEM14" s="125"/>
      <c r="PEP14" s="15"/>
      <c r="PEQ14" s="15"/>
      <c r="PEW14" s="122"/>
      <c r="PEX14" s="123"/>
      <c r="PEY14" s="106"/>
      <c r="PEZ14" s="123"/>
      <c r="PFH14" s="125"/>
      <c r="PFK14" s="15"/>
      <c r="PFL14" s="15"/>
      <c r="PFR14" s="122"/>
      <c r="PFS14" s="123"/>
      <c r="PFT14" s="106"/>
      <c r="PFU14" s="123"/>
      <c r="PGC14" s="125"/>
      <c r="PGF14" s="15"/>
      <c r="PGG14" s="15"/>
      <c r="PGM14" s="122"/>
      <c r="PGN14" s="123"/>
      <c r="PGO14" s="106"/>
      <c r="PGP14" s="123"/>
      <c r="PGX14" s="125"/>
      <c r="PHA14" s="15"/>
      <c r="PHB14" s="15"/>
      <c r="PHH14" s="122"/>
      <c r="PHI14" s="123"/>
      <c r="PHJ14" s="106"/>
      <c r="PHK14" s="123"/>
      <c r="PHS14" s="125"/>
      <c r="PHV14" s="15"/>
      <c r="PHW14" s="15"/>
      <c r="PIC14" s="122"/>
      <c r="PID14" s="123"/>
      <c r="PIE14" s="106"/>
      <c r="PIF14" s="123"/>
      <c r="PIN14" s="125"/>
      <c r="PIQ14" s="15"/>
      <c r="PIR14" s="15"/>
      <c r="PIX14" s="122"/>
      <c r="PIY14" s="123"/>
      <c r="PIZ14" s="106"/>
      <c r="PJA14" s="123"/>
      <c r="PJI14" s="125"/>
      <c r="PJL14" s="15"/>
      <c r="PJM14" s="15"/>
      <c r="PJS14" s="122"/>
      <c r="PJT14" s="123"/>
      <c r="PJU14" s="106"/>
      <c r="PJV14" s="123"/>
      <c r="PKD14" s="125"/>
      <c r="PKG14" s="15"/>
      <c r="PKH14" s="15"/>
      <c r="PKN14" s="122"/>
      <c r="PKO14" s="123"/>
      <c r="PKP14" s="106"/>
      <c r="PKQ14" s="123"/>
      <c r="PKY14" s="125"/>
      <c r="PLB14" s="15"/>
      <c r="PLC14" s="15"/>
      <c r="PLI14" s="122"/>
      <c r="PLJ14" s="123"/>
      <c r="PLK14" s="106"/>
      <c r="PLL14" s="123"/>
      <c r="PLT14" s="125"/>
      <c r="PLW14" s="15"/>
      <c r="PLX14" s="15"/>
      <c r="PMD14" s="122"/>
      <c r="PME14" s="123"/>
      <c r="PMF14" s="106"/>
      <c r="PMG14" s="123"/>
      <c r="PMO14" s="125"/>
      <c r="PMR14" s="15"/>
      <c r="PMS14" s="15"/>
      <c r="PMY14" s="122"/>
      <c r="PMZ14" s="123"/>
      <c r="PNA14" s="106"/>
      <c r="PNB14" s="123"/>
      <c r="PNJ14" s="125"/>
      <c r="PNM14" s="15"/>
      <c r="PNN14" s="15"/>
      <c r="PNT14" s="122"/>
      <c r="PNU14" s="123"/>
      <c r="PNV14" s="106"/>
      <c r="PNW14" s="123"/>
      <c r="POE14" s="125"/>
      <c r="POH14" s="15"/>
      <c r="POI14" s="15"/>
      <c r="POO14" s="122"/>
      <c r="POP14" s="123"/>
      <c r="POQ14" s="106"/>
      <c r="POR14" s="123"/>
      <c r="POZ14" s="125"/>
      <c r="PPC14" s="15"/>
      <c r="PPD14" s="15"/>
      <c r="PPJ14" s="122"/>
      <c r="PPK14" s="123"/>
      <c r="PPL14" s="106"/>
      <c r="PPM14" s="123"/>
      <c r="PPU14" s="125"/>
      <c r="PPX14" s="15"/>
      <c r="PPY14" s="15"/>
      <c r="PQE14" s="122"/>
      <c r="PQF14" s="123"/>
      <c r="PQG14" s="106"/>
      <c r="PQH14" s="123"/>
      <c r="PQP14" s="125"/>
      <c r="PQS14" s="15"/>
      <c r="PQT14" s="15"/>
      <c r="PQZ14" s="122"/>
      <c r="PRA14" s="123"/>
      <c r="PRB14" s="106"/>
      <c r="PRC14" s="123"/>
      <c r="PRK14" s="125"/>
      <c r="PRN14" s="15"/>
      <c r="PRO14" s="15"/>
      <c r="PRU14" s="122"/>
      <c r="PRV14" s="123"/>
      <c r="PRW14" s="106"/>
      <c r="PRX14" s="123"/>
      <c r="PSF14" s="125"/>
      <c r="PSI14" s="15"/>
      <c r="PSJ14" s="15"/>
      <c r="PSP14" s="122"/>
      <c r="PSQ14" s="123"/>
      <c r="PSR14" s="106"/>
      <c r="PSS14" s="123"/>
      <c r="PTA14" s="125"/>
      <c r="PTD14" s="15"/>
      <c r="PTE14" s="15"/>
      <c r="PTK14" s="122"/>
      <c r="PTL14" s="123"/>
      <c r="PTM14" s="106"/>
      <c r="PTN14" s="123"/>
      <c r="PTV14" s="125"/>
      <c r="PTY14" s="15"/>
      <c r="PTZ14" s="15"/>
      <c r="PUF14" s="122"/>
      <c r="PUG14" s="123"/>
      <c r="PUH14" s="106"/>
      <c r="PUI14" s="123"/>
      <c r="PUQ14" s="125"/>
      <c r="PUT14" s="15"/>
      <c r="PUU14" s="15"/>
      <c r="PVA14" s="122"/>
      <c r="PVB14" s="123"/>
      <c r="PVC14" s="106"/>
      <c r="PVD14" s="123"/>
      <c r="PVL14" s="125"/>
      <c r="PVO14" s="15"/>
      <c r="PVP14" s="15"/>
      <c r="PVV14" s="122"/>
      <c r="PVW14" s="123"/>
      <c r="PVX14" s="106"/>
      <c r="PVY14" s="123"/>
      <c r="PWG14" s="125"/>
      <c r="PWJ14" s="15"/>
      <c r="PWK14" s="15"/>
      <c r="PWQ14" s="122"/>
      <c r="PWR14" s="123"/>
      <c r="PWS14" s="106"/>
      <c r="PWT14" s="123"/>
      <c r="PXB14" s="125"/>
      <c r="PXE14" s="15"/>
      <c r="PXF14" s="15"/>
      <c r="PXL14" s="122"/>
      <c r="PXM14" s="123"/>
      <c r="PXN14" s="106"/>
      <c r="PXO14" s="123"/>
      <c r="PXW14" s="125"/>
      <c r="PXZ14" s="15"/>
      <c r="PYA14" s="15"/>
      <c r="PYG14" s="122"/>
      <c r="PYH14" s="123"/>
      <c r="PYI14" s="106"/>
      <c r="PYJ14" s="123"/>
      <c r="PYR14" s="125"/>
      <c r="PYU14" s="15"/>
      <c r="PYV14" s="15"/>
      <c r="PZB14" s="122"/>
      <c r="PZC14" s="123"/>
      <c r="PZD14" s="106"/>
      <c r="PZE14" s="123"/>
      <c r="PZM14" s="125"/>
      <c r="PZP14" s="15"/>
      <c r="PZQ14" s="15"/>
      <c r="PZW14" s="122"/>
      <c r="PZX14" s="123"/>
      <c r="PZY14" s="106"/>
      <c r="PZZ14" s="123"/>
      <c r="QAH14" s="125"/>
      <c r="QAK14" s="15"/>
      <c r="QAL14" s="15"/>
      <c r="QAR14" s="122"/>
      <c r="QAS14" s="123"/>
      <c r="QAT14" s="106"/>
      <c r="QAU14" s="123"/>
      <c r="QBC14" s="125"/>
      <c r="QBF14" s="15"/>
      <c r="QBG14" s="15"/>
      <c r="QBM14" s="122"/>
      <c r="QBN14" s="123"/>
      <c r="QBO14" s="106"/>
      <c r="QBP14" s="123"/>
      <c r="QBX14" s="125"/>
      <c r="QCA14" s="15"/>
      <c r="QCB14" s="15"/>
      <c r="QCH14" s="122"/>
      <c r="QCI14" s="123"/>
      <c r="QCJ14" s="106"/>
      <c r="QCK14" s="123"/>
      <c r="QCS14" s="125"/>
      <c r="QCV14" s="15"/>
      <c r="QCW14" s="15"/>
      <c r="QDC14" s="122"/>
      <c r="QDD14" s="123"/>
      <c r="QDE14" s="106"/>
      <c r="QDF14" s="123"/>
      <c r="QDN14" s="125"/>
      <c r="QDQ14" s="15"/>
      <c r="QDR14" s="15"/>
      <c r="QDX14" s="122"/>
      <c r="QDY14" s="123"/>
      <c r="QDZ14" s="106"/>
      <c r="QEA14" s="123"/>
      <c r="QEI14" s="125"/>
      <c r="QEL14" s="15"/>
      <c r="QEM14" s="15"/>
      <c r="QES14" s="122"/>
      <c r="QET14" s="123"/>
      <c r="QEU14" s="106"/>
      <c r="QEV14" s="123"/>
      <c r="QFD14" s="125"/>
      <c r="QFG14" s="15"/>
      <c r="QFH14" s="15"/>
      <c r="QFN14" s="122"/>
      <c r="QFO14" s="123"/>
      <c r="QFP14" s="106"/>
      <c r="QFQ14" s="123"/>
      <c r="QFY14" s="125"/>
      <c r="QGB14" s="15"/>
      <c r="QGC14" s="15"/>
      <c r="QGI14" s="122"/>
      <c r="QGJ14" s="123"/>
      <c r="QGK14" s="106"/>
      <c r="QGL14" s="123"/>
      <c r="QGT14" s="125"/>
      <c r="QGW14" s="15"/>
      <c r="QGX14" s="15"/>
      <c r="QHD14" s="122"/>
      <c r="QHE14" s="123"/>
      <c r="QHF14" s="106"/>
      <c r="QHG14" s="123"/>
      <c r="QHO14" s="125"/>
      <c r="QHR14" s="15"/>
      <c r="QHS14" s="15"/>
      <c r="QHY14" s="122"/>
      <c r="QHZ14" s="123"/>
      <c r="QIA14" s="106"/>
      <c r="QIB14" s="123"/>
      <c r="QIJ14" s="125"/>
      <c r="QIM14" s="15"/>
      <c r="QIN14" s="15"/>
      <c r="QIT14" s="122"/>
      <c r="QIU14" s="123"/>
      <c r="QIV14" s="106"/>
      <c r="QIW14" s="123"/>
      <c r="QJE14" s="125"/>
      <c r="QJH14" s="15"/>
      <c r="QJI14" s="15"/>
      <c r="QJO14" s="122"/>
      <c r="QJP14" s="123"/>
      <c r="QJQ14" s="106"/>
      <c r="QJR14" s="123"/>
      <c r="QJZ14" s="125"/>
      <c r="QKC14" s="15"/>
      <c r="QKD14" s="15"/>
      <c r="QKJ14" s="122"/>
      <c r="QKK14" s="123"/>
      <c r="QKL14" s="106"/>
      <c r="QKM14" s="123"/>
      <c r="QKU14" s="125"/>
      <c r="QKX14" s="15"/>
      <c r="QKY14" s="15"/>
      <c r="QLE14" s="122"/>
      <c r="QLF14" s="123"/>
      <c r="QLG14" s="106"/>
      <c r="QLH14" s="123"/>
      <c r="QLP14" s="125"/>
      <c r="QLS14" s="15"/>
      <c r="QLT14" s="15"/>
      <c r="QLZ14" s="122"/>
      <c r="QMA14" s="123"/>
      <c r="QMB14" s="106"/>
      <c r="QMC14" s="123"/>
      <c r="QMK14" s="125"/>
      <c r="QMN14" s="15"/>
      <c r="QMO14" s="15"/>
      <c r="QMU14" s="122"/>
      <c r="QMV14" s="123"/>
      <c r="QMW14" s="106"/>
      <c r="QMX14" s="123"/>
      <c r="QNF14" s="125"/>
      <c r="QNI14" s="15"/>
      <c r="QNJ14" s="15"/>
      <c r="QNP14" s="122"/>
      <c r="QNQ14" s="123"/>
      <c r="QNR14" s="106"/>
      <c r="QNS14" s="123"/>
      <c r="QOA14" s="125"/>
      <c r="QOD14" s="15"/>
      <c r="QOE14" s="15"/>
      <c r="QOK14" s="122"/>
      <c r="QOL14" s="123"/>
      <c r="QOM14" s="106"/>
      <c r="QON14" s="123"/>
      <c r="QOV14" s="125"/>
      <c r="QOY14" s="15"/>
      <c r="QOZ14" s="15"/>
      <c r="QPF14" s="122"/>
      <c r="QPG14" s="123"/>
      <c r="QPH14" s="106"/>
      <c r="QPI14" s="123"/>
      <c r="QPQ14" s="125"/>
      <c r="QPT14" s="15"/>
      <c r="QPU14" s="15"/>
      <c r="QQA14" s="122"/>
      <c r="QQB14" s="123"/>
      <c r="QQC14" s="106"/>
      <c r="QQD14" s="123"/>
      <c r="QQL14" s="125"/>
      <c r="QQO14" s="15"/>
      <c r="QQP14" s="15"/>
      <c r="QQV14" s="122"/>
      <c r="QQW14" s="123"/>
      <c r="QQX14" s="106"/>
      <c r="QQY14" s="123"/>
      <c r="QRG14" s="125"/>
      <c r="QRJ14" s="15"/>
      <c r="QRK14" s="15"/>
      <c r="QRQ14" s="122"/>
      <c r="QRR14" s="123"/>
      <c r="QRS14" s="106"/>
      <c r="QRT14" s="123"/>
      <c r="QSB14" s="125"/>
      <c r="QSE14" s="15"/>
      <c r="QSF14" s="15"/>
      <c r="QSL14" s="122"/>
      <c r="QSM14" s="123"/>
      <c r="QSN14" s="106"/>
      <c r="QSO14" s="123"/>
      <c r="QSW14" s="125"/>
      <c r="QSZ14" s="15"/>
      <c r="QTA14" s="15"/>
      <c r="QTG14" s="122"/>
      <c r="QTH14" s="123"/>
      <c r="QTI14" s="106"/>
      <c r="QTJ14" s="123"/>
      <c r="QTR14" s="125"/>
      <c r="QTU14" s="15"/>
      <c r="QTV14" s="15"/>
      <c r="QUB14" s="122"/>
      <c r="QUC14" s="123"/>
      <c r="QUD14" s="106"/>
      <c r="QUE14" s="123"/>
      <c r="QUM14" s="125"/>
      <c r="QUP14" s="15"/>
      <c r="QUQ14" s="15"/>
      <c r="QUW14" s="122"/>
      <c r="QUX14" s="123"/>
      <c r="QUY14" s="106"/>
      <c r="QUZ14" s="123"/>
      <c r="QVH14" s="125"/>
      <c r="QVK14" s="15"/>
      <c r="QVL14" s="15"/>
      <c r="QVR14" s="122"/>
      <c r="QVS14" s="123"/>
      <c r="QVT14" s="106"/>
      <c r="QVU14" s="123"/>
      <c r="QWC14" s="125"/>
      <c r="QWF14" s="15"/>
      <c r="QWG14" s="15"/>
      <c r="QWM14" s="122"/>
      <c r="QWN14" s="123"/>
      <c r="QWO14" s="106"/>
      <c r="QWP14" s="123"/>
      <c r="QWX14" s="125"/>
      <c r="QXA14" s="15"/>
      <c r="QXB14" s="15"/>
      <c r="QXH14" s="122"/>
      <c r="QXI14" s="123"/>
      <c r="QXJ14" s="106"/>
      <c r="QXK14" s="123"/>
      <c r="QXS14" s="125"/>
      <c r="QXV14" s="15"/>
      <c r="QXW14" s="15"/>
      <c r="QYC14" s="122"/>
      <c r="QYD14" s="123"/>
      <c r="QYE14" s="106"/>
      <c r="QYF14" s="123"/>
      <c r="QYN14" s="125"/>
      <c r="QYQ14" s="15"/>
      <c r="QYR14" s="15"/>
      <c r="QYX14" s="122"/>
      <c r="QYY14" s="123"/>
      <c r="QYZ14" s="106"/>
      <c r="QZA14" s="123"/>
      <c r="QZI14" s="125"/>
      <c r="QZL14" s="15"/>
      <c r="QZM14" s="15"/>
      <c r="QZS14" s="122"/>
      <c r="QZT14" s="123"/>
      <c r="QZU14" s="106"/>
      <c r="QZV14" s="123"/>
      <c r="RAD14" s="125"/>
      <c r="RAG14" s="15"/>
      <c r="RAH14" s="15"/>
      <c r="RAN14" s="122"/>
      <c r="RAO14" s="123"/>
      <c r="RAP14" s="106"/>
      <c r="RAQ14" s="123"/>
      <c r="RAY14" s="125"/>
      <c r="RBB14" s="15"/>
      <c r="RBC14" s="15"/>
      <c r="RBI14" s="122"/>
      <c r="RBJ14" s="123"/>
      <c r="RBK14" s="106"/>
      <c r="RBL14" s="123"/>
      <c r="RBT14" s="125"/>
      <c r="RBW14" s="15"/>
      <c r="RBX14" s="15"/>
      <c r="RCD14" s="122"/>
      <c r="RCE14" s="123"/>
      <c r="RCF14" s="106"/>
      <c r="RCG14" s="123"/>
      <c r="RCO14" s="125"/>
      <c r="RCR14" s="15"/>
      <c r="RCS14" s="15"/>
      <c r="RCY14" s="122"/>
      <c r="RCZ14" s="123"/>
      <c r="RDA14" s="106"/>
      <c r="RDB14" s="123"/>
      <c r="RDJ14" s="125"/>
      <c r="RDM14" s="15"/>
      <c r="RDN14" s="15"/>
      <c r="RDT14" s="122"/>
      <c r="RDU14" s="123"/>
      <c r="RDV14" s="106"/>
      <c r="RDW14" s="123"/>
      <c r="REE14" s="125"/>
      <c r="REH14" s="15"/>
      <c r="REI14" s="15"/>
      <c r="REO14" s="122"/>
      <c r="REP14" s="123"/>
      <c r="REQ14" s="106"/>
      <c r="RER14" s="123"/>
      <c r="REZ14" s="125"/>
      <c r="RFC14" s="15"/>
      <c r="RFD14" s="15"/>
      <c r="RFJ14" s="122"/>
      <c r="RFK14" s="123"/>
      <c r="RFL14" s="106"/>
      <c r="RFM14" s="123"/>
      <c r="RFU14" s="125"/>
      <c r="RFX14" s="15"/>
      <c r="RFY14" s="15"/>
      <c r="RGE14" s="122"/>
      <c r="RGF14" s="123"/>
      <c r="RGG14" s="106"/>
      <c r="RGH14" s="123"/>
      <c r="RGP14" s="125"/>
      <c r="RGS14" s="15"/>
      <c r="RGT14" s="15"/>
      <c r="RGZ14" s="122"/>
      <c r="RHA14" s="123"/>
      <c r="RHB14" s="106"/>
      <c r="RHC14" s="123"/>
      <c r="RHK14" s="125"/>
      <c r="RHN14" s="15"/>
      <c r="RHO14" s="15"/>
      <c r="RHU14" s="122"/>
      <c r="RHV14" s="123"/>
      <c r="RHW14" s="106"/>
      <c r="RHX14" s="123"/>
      <c r="RIF14" s="125"/>
      <c r="RII14" s="15"/>
      <c r="RIJ14" s="15"/>
      <c r="RIP14" s="122"/>
      <c r="RIQ14" s="123"/>
      <c r="RIR14" s="106"/>
      <c r="RIS14" s="123"/>
      <c r="RJA14" s="125"/>
      <c r="RJD14" s="15"/>
      <c r="RJE14" s="15"/>
      <c r="RJK14" s="122"/>
      <c r="RJL14" s="123"/>
      <c r="RJM14" s="106"/>
      <c r="RJN14" s="123"/>
      <c r="RJV14" s="125"/>
      <c r="RJY14" s="15"/>
      <c r="RJZ14" s="15"/>
      <c r="RKF14" s="122"/>
      <c r="RKG14" s="123"/>
      <c r="RKH14" s="106"/>
      <c r="RKI14" s="123"/>
      <c r="RKQ14" s="125"/>
      <c r="RKT14" s="15"/>
      <c r="RKU14" s="15"/>
      <c r="RLA14" s="122"/>
      <c r="RLB14" s="123"/>
      <c r="RLC14" s="106"/>
      <c r="RLD14" s="123"/>
      <c r="RLL14" s="125"/>
      <c r="RLO14" s="15"/>
      <c r="RLP14" s="15"/>
      <c r="RLV14" s="122"/>
      <c r="RLW14" s="123"/>
      <c r="RLX14" s="106"/>
      <c r="RLY14" s="123"/>
      <c r="RMG14" s="125"/>
      <c r="RMJ14" s="15"/>
      <c r="RMK14" s="15"/>
      <c r="RMQ14" s="122"/>
      <c r="RMR14" s="123"/>
      <c r="RMS14" s="106"/>
      <c r="RMT14" s="123"/>
      <c r="RNB14" s="125"/>
      <c r="RNE14" s="15"/>
      <c r="RNF14" s="15"/>
      <c r="RNL14" s="122"/>
      <c r="RNM14" s="123"/>
      <c r="RNN14" s="106"/>
      <c r="RNO14" s="123"/>
      <c r="RNW14" s="125"/>
      <c r="RNZ14" s="15"/>
      <c r="ROA14" s="15"/>
      <c r="ROG14" s="122"/>
      <c r="ROH14" s="123"/>
      <c r="ROI14" s="106"/>
      <c r="ROJ14" s="123"/>
      <c r="ROR14" s="125"/>
      <c r="ROU14" s="15"/>
      <c r="ROV14" s="15"/>
      <c r="RPB14" s="122"/>
      <c r="RPC14" s="123"/>
      <c r="RPD14" s="106"/>
      <c r="RPE14" s="123"/>
      <c r="RPM14" s="125"/>
      <c r="RPP14" s="15"/>
      <c r="RPQ14" s="15"/>
      <c r="RPW14" s="122"/>
      <c r="RPX14" s="123"/>
      <c r="RPY14" s="106"/>
      <c r="RPZ14" s="123"/>
      <c r="RQH14" s="125"/>
      <c r="RQK14" s="15"/>
      <c r="RQL14" s="15"/>
      <c r="RQR14" s="122"/>
      <c r="RQS14" s="123"/>
      <c r="RQT14" s="106"/>
      <c r="RQU14" s="123"/>
      <c r="RRC14" s="125"/>
      <c r="RRF14" s="15"/>
      <c r="RRG14" s="15"/>
      <c r="RRM14" s="122"/>
      <c r="RRN14" s="123"/>
      <c r="RRO14" s="106"/>
      <c r="RRP14" s="123"/>
      <c r="RRX14" s="125"/>
      <c r="RSA14" s="15"/>
      <c r="RSB14" s="15"/>
      <c r="RSH14" s="122"/>
      <c r="RSI14" s="123"/>
      <c r="RSJ14" s="106"/>
      <c r="RSK14" s="123"/>
      <c r="RSS14" s="125"/>
      <c r="RSV14" s="15"/>
      <c r="RSW14" s="15"/>
      <c r="RTC14" s="122"/>
      <c r="RTD14" s="123"/>
      <c r="RTE14" s="106"/>
      <c r="RTF14" s="123"/>
      <c r="RTN14" s="125"/>
      <c r="RTQ14" s="15"/>
      <c r="RTR14" s="15"/>
      <c r="RTX14" s="122"/>
      <c r="RTY14" s="123"/>
      <c r="RTZ14" s="106"/>
      <c r="RUA14" s="123"/>
      <c r="RUI14" s="125"/>
      <c r="RUL14" s="15"/>
      <c r="RUM14" s="15"/>
      <c r="RUS14" s="122"/>
      <c r="RUT14" s="123"/>
      <c r="RUU14" s="106"/>
      <c r="RUV14" s="123"/>
      <c r="RVD14" s="125"/>
      <c r="RVG14" s="15"/>
      <c r="RVH14" s="15"/>
      <c r="RVN14" s="122"/>
      <c r="RVO14" s="123"/>
      <c r="RVP14" s="106"/>
      <c r="RVQ14" s="123"/>
      <c r="RVY14" s="125"/>
      <c r="RWB14" s="15"/>
      <c r="RWC14" s="15"/>
      <c r="RWI14" s="122"/>
      <c r="RWJ14" s="123"/>
      <c r="RWK14" s="106"/>
      <c r="RWL14" s="123"/>
      <c r="RWT14" s="125"/>
      <c r="RWW14" s="15"/>
      <c r="RWX14" s="15"/>
      <c r="RXD14" s="122"/>
      <c r="RXE14" s="123"/>
      <c r="RXF14" s="106"/>
      <c r="RXG14" s="123"/>
      <c r="RXO14" s="125"/>
      <c r="RXR14" s="15"/>
      <c r="RXS14" s="15"/>
      <c r="RXY14" s="122"/>
      <c r="RXZ14" s="123"/>
      <c r="RYA14" s="106"/>
      <c r="RYB14" s="123"/>
      <c r="RYJ14" s="125"/>
      <c r="RYM14" s="15"/>
      <c r="RYN14" s="15"/>
      <c r="RYT14" s="122"/>
      <c r="RYU14" s="123"/>
      <c r="RYV14" s="106"/>
      <c r="RYW14" s="123"/>
      <c r="RZE14" s="125"/>
      <c r="RZH14" s="15"/>
      <c r="RZI14" s="15"/>
      <c r="RZO14" s="122"/>
      <c r="RZP14" s="123"/>
      <c r="RZQ14" s="106"/>
      <c r="RZR14" s="123"/>
      <c r="RZZ14" s="125"/>
      <c r="SAC14" s="15"/>
      <c r="SAD14" s="15"/>
      <c r="SAJ14" s="122"/>
      <c r="SAK14" s="123"/>
      <c r="SAL14" s="106"/>
      <c r="SAM14" s="123"/>
      <c r="SAU14" s="125"/>
      <c r="SAX14" s="15"/>
      <c r="SAY14" s="15"/>
      <c r="SBE14" s="122"/>
      <c r="SBF14" s="123"/>
      <c r="SBG14" s="106"/>
      <c r="SBH14" s="123"/>
      <c r="SBP14" s="125"/>
      <c r="SBS14" s="15"/>
      <c r="SBT14" s="15"/>
      <c r="SBZ14" s="122"/>
      <c r="SCA14" s="123"/>
      <c r="SCB14" s="106"/>
      <c r="SCC14" s="123"/>
      <c r="SCK14" s="125"/>
      <c r="SCN14" s="15"/>
      <c r="SCO14" s="15"/>
      <c r="SCU14" s="122"/>
      <c r="SCV14" s="123"/>
      <c r="SCW14" s="106"/>
      <c r="SCX14" s="123"/>
      <c r="SDF14" s="125"/>
      <c r="SDI14" s="15"/>
      <c r="SDJ14" s="15"/>
      <c r="SDP14" s="122"/>
      <c r="SDQ14" s="123"/>
      <c r="SDR14" s="106"/>
      <c r="SDS14" s="123"/>
      <c r="SEA14" s="125"/>
      <c r="SED14" s="15"/>
      <c r="SEE14" s="15"/>
      <c r="SEK14" s="122"/>
      <c r="SEL14" s="123"/>
      <c r="SEM14" s="106"/>
      <c r="SEN14" s="123"/>
      <c r="SEV14" s="125"/>
      <c r="SEY14" s="15"/>
      <c r="SEZ14" s="15"/>
      <c r="SFF14" s="122"/>
      <c r="SFG14" s="123"/>
      <c r="SFH14" s="106"/>
      <c r="SFI14" s="123"/>
      <c r="SFQ14" s="125"/>
      <c r="SFT14" s="15"/>
      <c r="SFU14" s="15"/>
      <c r="SGA14" s="122"/>
      <c r="SGB14" s="123"/>
      <c r="SGC14" s="106"/>
      <c r="SGD14" s="123"/>
      <c r="SGL14" s="125"/>
      <c r="SGO14" s="15"/>
      <c r="SGP14" s="15"/>
      <c r="SGV14" s="122"/>
      <c r="SGW14" s="123"/>
      <c r="SGX14" s="106"/>
      <c r="SGY14" s="123"/>
      <c r="SHG14" s="125"/>
      <c r="SHJ14" s="15"/>
      <c r="SHK14" s="15"/>
      <c r="SHQ14" s="122"/>
      <c r="SHR14" s="123"/>
      <c r="SHS14" s="106"/>
      <c r="SHT14" s="123"/>
      <c r="SIB14" s="125"/>
      <c r="SIE14" s="15"/>
      <c r="SIF14" s="15"/>
      <c r="SIL14" s="122"/>
      <c r="SIM14" s="123"/>
      <c r="SIN14" s="106"/>
      <c r="SIO14" s="123"/>
      <c r="SIW14" s="125"/>
      <c r="SIZ14" s="15"/>
      <c r="SJA14" s="15"/>
      <c r="SJG14" s="122"/>
      <c r="SJH14" s="123"/>
      <c r="SJI14" s="106"/>
      <c r="SJJ14" s="123"/>
      <c r="SJR14" s="125"/>
      <c r="SJU14" s="15"/>
      <c r="SJV14" s="15"/>
      <c r="SKB14" s="122"/>
      <c r="SKC14" s="123"/>
      <c r="SKD14" s="106"/>
      <c r="SKE14" s="123"/>
      <c r="SKM14" s="125"/>
      <c r="SKP14" s="15"/>
      <c r="SKQ14" s="15"/>
      <c r="SKW14" s="122"/>
      <c r="SKX14" s="123"/>
      <c r="SKY14" s="106"/>
      <c r="SKZ14" s="123"/>
      <c r="SLH14" s="125"/>
      <c r="SLK14" s="15"/>
      <c r="SLL14" s="15"/>
      <c r="SLR14" s="122"/>
      <c r="SLS14" s="123"/>
      <c r="SLT14" s="106"/>
      <c r="SLU14" s="123"/>
      <c r="SMC14" s="125"/>
      <c r="SMF14" s="15"/>
      <c r="SMG14" s="15"/>
      <c r="SMM14" s="122"/>
      <c r="SMN14" s="123"/>
      <c r="SMO14" s="106"/>
      <c r="SMP14" s="123"/>
      <c r="SMX14" s="125"/>
      <c r="SNA14" s="15"/>
      <c r="SNB14" s="15"/>
      <c r="SNH14" s="122"/>
      <c r="SNI14" s="123"/>
      <c r="SNJ14" s="106"/>
      <c r="SNK14" s="123"/>
      <c r="SNS14" s="125"/>
      <c r="SNV14" s="15"/>
      <c r="SNW14" s="15"/>
      <c r="SOC14" s="122"/>
      <c r="SOD14" s="123"/>
      <c r="SOE14" s="106"/>
      <c r="SOF14" s="123"/>
      <c r="SON14" s="125"/>
      <c r="SOQ14" s="15"/>
      <c r="SOR14" s="15"/>
      <c r="SOX14" s="122"/>
      <c r="SOY14" s="123"/>
      <c r="SOZ14" s="106"/>
      <c r="SPA14" s="123"/>
      <c r="SPI14" s="125"/>
      <c r="SPL14" s="15"/>
      <c r="SPM14" s="15"/>
      <c r="SPS14" s="122"/>
      <c r="SPT14" s="123"/>
      <c r="SPU14" s="106"/>
      <c r="SPV14" s="123"/>
      <c r="SQD14" s="125"/>
      <c r="SQG14" s="15"/>
      <c r="SQH14" s="15"/>
      <c r="SQN14" s="122"/>
      <c r="SQO14" s="123"/>
      <c r="SQP14" s="106"/>
      <c r="SQQ14" s="123"/>
      <c r="SQY14" s="125"/>
      <c r="SRB14" s="15"/>
      <c r="SRC14" s="15"/>
      <c r="SRI14" s="122"/>
      <c r="SRJ14" s="123"/>
      <c r="SRK14" s="106"/>
      <c r="SRL14" s="123"/>
      <c r="SRT14" s="125"/>
      <c r="SRW14" s="15"/>
      <c r="SRX14" s="15"/>
      <c r="SSD14" s="122"/>
      <c r="SSE14" s="123"/>
      <c r="SSF14" s="106"/>
      <c r="SSG14" s="123"/>
      <c r="SSO14" s="125"/>
      <c r="SSR14" s="15"/>
      <c r="SSS14" s="15"/>
      <c r="SSY14" s="122"/>
      <c r="SSZ14" s="123"/>
      <c r="STA14" s="106"/>
      <c r="STB14" s="123"/>
      <c r="STJ14" s="125"/>
      <c r="STM14" s="15"/>
      <c r="STN14" s="15"/>
      <c r="STT14" s="122"/>
      <c r="STU14" s="123"/>
      <c r="STV14" s="106"/>
      <c r="STW14" s="123"/>
      <c r="SUE14" s="125"/>
      <c r="SUH14" s="15"/>
      <c r="SUI14" s="15"/>
      <c r="SUO14" s="122"/>
      <c r="SUP14" s="123"/>
      <c r="SUQ14" s="106"/>
      <c r="SUR14" s="123"/>
      <c r="SUZ14" s="125"/>
      <c r="SVC14" s="15"/>
      <c r="SVD14" s="15"/>
      <c r="SVJ14" s="122"/>
      <c r="SVK14" s="123"/>
      <c r="SVL14" s="106"/>
      <c r="SVM14" s="123"/>
      <c r="SVU14" s="125"/>
      <c r="SVX14" s="15"/>
      <c r="SVY14" s="15"/>
      <c r="SWE14" s="122"/>
      <c r="SWF14" s="123"/>
      <c r="SWG14" s="106"/>
      <c r="SWH14" s="123"/>
      <c r="SWP14" s="125"/>
      <c r="SWS14" s="15"/>
      <c r="SWT14" s="15"/>
      <c r="SWZ14" s="122"/>
      <c r="SXA14" s="123"/>
      <c r="SXB14" s="106"/>
      <c r="SXC14" s="123"/>
      <c r="SXK14" s="125"/>
      <c r="SXN14" s="15"/>
      <c r="SXO14" s="15"/>
      <c r="SXU14" s="122"/>
      <c r="SXV14" s="123"/>
      <c r="SXW14" s="106"/>
      <c r="SXX14" s="123"/>
      <c r="SYF14" s="125"/>
      <c r="SYI14" s="15"/>
      <c r="SYJ14" s="15"/>
      <c r="SYP14" s="122"/>
      <c r="SYQ14" s="123"/>
      <c r="SYR14" s="106"/>
      <c r="SYS14" s="123"/>
      <c r="SZA14" s="125"/>
      <c r="SZD14" s="15"/>
      <c r="SZE14" s="15"/>
      <c r="SZK14" s="122"/>
      <c r="SZL14" s="123"/>
      <c r="SZM14" s="106"/>
      <c r="SZN14" s="123"/>
      <c r="SZV14" s="125"/>
      <c r="SZY14" s="15"/>
      <c r="SZZ14" s="15"/>
      <c r="TAF14" s="122"/>
      <c r="TAG14" s="123"/>
      <c r="TAH14" s="106"/>
      <c r="TAI14" s="123"/>
      <c r="TAQ14" s="125"/>
      <c r="TAT14" s="15"/>
      <c r="TAU14" s="15"/>
      <c r="TBA14" s="122"/>
      <c r="TBB14" s="123"/>
      <c r="TBC14" s="106"/>
      <c r="TBD14" s="123"/>
      <c r="TBL14" s="125"/>
      <c r="TBO14" s="15"/>
      <c r="TBP14" s="15"/>
      <c r="TBV14" s="122"/>
      <c r="TBW14" s="123"/>
      <c r="TBX14" s="106"/>
      <c r="TBY14" s="123"/>
      <c r="TCG14" s="125"/>
      <c r="TCJ14" s="15"/>
      <c r="TCK14" s="15"/>
      <c r="TCQ14" s="122"/>
      <c r="TCR14" s="123"/>
      <c r="TCS14" s="106"/>
      <c r="TCT14" s="123"/>
      <c r="TDB14" s="125"/>
      <c r="TDE14" s="15"/>
      <c r="TDF14" s="15"/>
      <c r="TDL14" s="122"/>
      <c r="TDM14" s="123"/>
      <c r="TDN14" s="106"/>
      <c r="TDO14" s="123"/>
      <c r="TDW14" s="125"/>
      <c r="TDZ14" s="15"/>
      <c r="TEA14" s="15"/>
      <c r="TEG14" s="122"/>
      <c r="TEH14" s="123"/>
      <c r="TEI14" s="106"/>
      <c r="TEJ14" s="123"/>
      <c r="TER14" s="125"/>
      <c r="TEU14" s="15"/>
      <c r="TEV14" s="15"/>
      <c r="TFB14" s="122"/>
      <c r="TFC14" s="123"/>
      <c r="TFD14" s="106"/>
      <c r="TFE14" s="123"/>
      <c r="TFM14" s="125"/>
      <c r="TFP14" s="15"/>
      <c r="TFQ14" s="15"/>
      <c r="TFW14" s="122"/>
      <c r="TFX14" s="123"/>
      <c r="TFY14" s="106"/>
      <c r="TFZ14" s="123"/>
      <c r="TGH14" s="125"/>
      <c r="TGK14" s="15"/>
      <c r="TGL14" s="15"/>
      <c r="TGR14" s="122"/>
      <c r="TGS14" s="123"/>
      <c r="TGT14" s="106"/>
      <c r="TGU14" s="123"/>
      <c r="THC14" s="125"/>
      <c r="THF14" s="15"/>
      <c r="THG14" s="15"/>
      <c r="THM14" s="122"/>
      <c r="THN14" s="123"/>
      <c r="THO14" s="106"/>
      <c r="THP14" s="123"/>
      <c r="THX14" s="125"/>
      <c r="TIA14" s="15"/>
      <c r="TIB14" s="15"/>
      <c r="TIH14" s="122"/>
      <c r="TII14" s="123"/>
      <c r="TIJ14" s="106"/>
      <c r="TIK14" s="123"/>
      <c r="TIS14" s="125"/>
      <c r="TIV14" s="15"/>
      <c r="TIW14" s="15"/>
      <c r="TJC14" s="122"/>
      <c r="TJD14" s="123"/>
      <c r="TJE14" s="106"/>
      <c r="TJF14" s="123"/>
      <c r="TJN14" s="125"/>
      <c r="TJQ14" s="15"/>
      <c r="TJR14" s="15"/>
      <c r="TJX14" s="122"/>
      <c r="TJY14" s="123"/>
      <c r="TJZ14" s="106"/>
      <c r="TKA14" s="123"/>
      <c r="TKI14" s="125"/>
      <c r="TKL14" s="15"/>
      <c r="TKM14" s="15"/>
      <c r="TKS14" s="122"/>
      <c r="TKT14" s="123"/>
      <c r="TKU14" s="106"/>
      <c r="TKV14" s="123"/>
      <c r="TLD14" s="125"/>
      <c r="TLG14" s="15"/>
      <c r="TLH14" s="15"/>
      <c r="TLN14" s="122"/>
      <c r="TLO14" s="123"/>
      <c r="TLP14" s="106"/>
      <c r="TLQ14" s="123"/>
      <c r="TLY14" s="125"/>
      <c r="TMB14" s="15"/>
      <c r="TMC14" s="15"/>
      <c r="TMI14" s="122"/>
      <c r="TMJ14" s="123"/>
      <c r="TMK14" s="106"/>
      <c r="TML14" s="123"/>
      <c r="TMT14" s="125"/>
      <c r="TMW14" s="15"/>
      <c r="TMX14" s="15"/>
      <c r="TND14" s="122"/>
      <c r="TNE14" s="123"/>
      <c r="TNF14" s="106"/>
      <c r="TNG14" s="123"/>
      <c r="TNO14" s="125"/>
      <c r="TNR14" s="15"/>
      <c r="TNS14" s="15"/>
      <c r="TNY14" s="122"/>
      <c r="TNZ14" s="123"/>
      <c r="TOA14" s="106"/>
      <c r="TOB14" s="123"/>
      <c r="TOJ14" s="125"/>
      <c r="TOM14" s="15"/>
      <c r="TON14" s="15"/>
      <c r="TOT14" s="122"/>
      <c r="TOU14" s="123"/>
      <c r="TOV14" s="106"/>
      <c r="TOW14" s="123"/>
      <c r="TPE14" s="125"/>
      <c r="TPH14" s="15"/>
      <c r="TPI14" s="15"/>
      <c r="TPO14" s="122"/>
      <c r="TPP14" s="123"/>
      <c r="TPQ14" s="106"/>
      <c r="TPR14" s="123"/>
      <c r="TPZ14" s="125"/>
      <c r="TQC14" s="15"/>
      <c r="TQD14" s="15"/>
      <c r="TQJ14" s="122"/>
      <c r="TQK14" s="123"/>
      <c r="TQL14" s="106"/>
      <c r="TQM14" s="123"/>
      <c r="TQU14" s="125"/>
      <c r="TQX14" s="15"/>
      <c r="TQY14" s="15"/>
      <c r="TRE14" s="122"/>
      <c r="TRF14" s="123"/>
      <c r="TRG14" s="106"/>
      <c r="TRH14" s="123"/>
      <c r="TRP14" s="125"/>
      <c r="TRS14" s="15"/>
      <c r="TRT14" s="15"/>
      <c r="TRZ14" s="122"/>
      <c r="TSA14" s="123"/>
      <c r="TSB14" s="106"/>
      <c r="TSC14" s="123"/>
      <c r="TSK14" s="125"/>
      <c r="TSN14" s="15"/>
      <c r="TSO14" s="15"/>
      <c r="TSU14" s="122"/>
      <c r="TSV14" s="123"/>
      <c r="TSW14" s="106"/>
      <c r="TSX14" s="123"/>
      <c r="TTF14" s="125"/>
      <c r="TTI14" s="15"/>
      <c r="TTJ14" s="15"/>
      <c r="TTP14" s="122"/>
      <c r="TTQ14" s="123"/>
      <c r="TTR14" s="106"/>
      <c r="TTS14" s="123"/>
      <c r="TUA14" s="125"/>
      <c r="TUD14" s="15"/>
      <c r="TUE14" s="15"/>
      <c r="TUK14" s="122"/>
      <c r="TUL14" s="123"/>
      <c r="TUM14" s="106"/>
      <c r="TUN14" s="123"/>
      <c r="TUV14" s="125"/>
      <c r="TUY14" s="15"/>
      <c r="TUZ14" s="15"/>
      <c r="TVF14" s="122"/>
      <c r="TVG14" s="123"/>
      <c r="TVH14" s="106"/>
      <c r="TVI14" s="123"/>
      <c r="TVQ14" s="125"/>
      <c r="TVT14" s="15"/>
      <c r="TVU14" s="15"/>
      <c r="TWA14" s="122"/>
      <c r="TWB14" s="123"/>
      <c r="TWC14" s="106"/>
      <c r="TWD14" s="123"/>
      <c r="TWL14" s="125"/>
      <c r="TWO14" s="15"/>
      <c r="TWP14" s="15"/>
      <c r="TWV14" s="122"/>
      <c r="TWW14" s="123"/>
      <c r="TWX14" s="106"/>
      <c r="TWY14" s="123"/>
      <c r="TXG14" s="125"/>
      <c r="TXJ14" s="15"/>
      <c r="TXK14" s="15"/>
      <c r="TXQ14" s="122"/>
      <c r="TXR14" s="123"/>
      <c r="TXS14" s="106"/>
      <c r="TXT14" s="123"/>
      <c r="TYB14" s="125"/>
      <c r="TYE14" s="15"/>
      <c r="TYF14" s="15"/>
      <c r="TYL14" s="122"/>
      <c r="TYM14" s="123"/>
      <c r="TYN14" s="106"/>
      <c r="TYO14" s="123"/>
      <c r="TYW14" s="125"/>
      <c r="TYZ14" s="15"/>
      <c r="TZA14" s="15"/>
      <c r="TZG14" s="122"/>
      <c r="TZH14" s="123"/>
      <c r="TZI14" s="106"/>
      <c r="TZJ14" s="123"/>
      <c r="TZR14" s="125"/>
      <c r="TZU14" s="15"/>
      <c r="TZV14" s="15"/>
      <c r="UAB14" s="122"/>
      <c r="UAC14" s="123"/>
      <c r="UAD14" s="106"/>
      <c r="UAE14" s="123"/>
      <c r="UAM14" s="125"/>
      <c r="UAP14" s="15"/>
      <c r="UAQ14" s="15"/>
      <c r="UAW14" s="122"/>
      <c r="UAX14" s="123"/>
      <c r="UAY14" s="106"/>
      <c r="UAZ14" s="123"/>
      <c r="UBH14" s="125"/>
      <c r="UBK14" s="15"/>
      <c r="UBL14" s="15"/>
      <c r="UBR14" s="122"/>
      <c r="UBS14" s="123"/>
      <c r="UBT14" s="106"/>
      <c r="UBU14" s="123"/>
      <c r="UCC14" s="125"/>
      <c r="UCF14" s="15"/>
      <c r="UCG14" s="15"/>
      <c r="UCM14" s="122"/>
      <c r="UCN14" s="123"/>
      <c r="UCO14" s="106"/>
      <c r="UCP14" s="123"/>
      <c r="UCX14" s="125"/>
      <c r="UDA14" s="15"/>
      <c r="UDB14" s="15"/>
      <c r="UDH14" s="122"/>
      <c r="UDI14" s="123"/>
      <c r="UDJ14" s="106"/>
      <c r="UDK14" s="123"/>
      <c r="UDS14" s="125"/>
      <c r="UDV14" s="15"/>
      <c r="UDW14" s="15"/>
      <c r="UEC14" s="122"/>
      <c r="UED14" s="123"/>
      <c r="UEE14" s="106"/>
      <c r="UEF14" s="123"/>
      <c r="UEN14" s="125"/>
      <c r="UEQ14" s="15"/>
      <c r="UER14" s="15"/>
      <c r="UEX14" s="122"/>
      <c r="UEY14" s="123"/>
      <c r="UEZ14" s="106"/>
      <c r="UFA14" s="123"/>
      <c r="UFI14" s="125"/>
      <c r="UFL14" s="15"/>
      <c r="UFM14" s="15"/>
      <c r="UFS14" s="122"/>
      <c r="UFT14" s="123"/>
      <c r="UFU14" s="106"/>
      <c r="UFV14" s="123"/>
      <c r="UGD14" s="125"/>
      <c r="UGG14" s="15"/>
      <c r="UGH14" s="15"/>
      <c r="UGN14" s="122"/>
      <c r="UGO14" s="123"/>
      <c r="UGP14" s="106"/>
      <c r="UGQ14" s="123"/>
      <c r="UGY14" s="125"/>
      <c r="UHB14" s="15"/>
      <c r="UHC14" s="15"/>
      <c r="UHI14" s="122"/>
      <c r="UHJ14" s="123"/>
      <c r="UHK14" s="106"/>
      <c r="UHL14" s="123"/>
      <c r="UHT14" s="125"/>
      <c r="UHW14" s="15"/>
      <c r="UHX14" s="15"/>
      <c r="UID14" s="122"/>
      <c r="UIE14" s="123"/>
      <c r="UIF14" s="106"/>
      <c r="UIG14" s="123"/>
      <c r="UIO14" s="125"/>
      <c r="UIR14" s="15"/>
      <c r="UIS14" s="15"/>
      <c r="UIY14" s="122"/>
      <c r="UIZ14" s="123"/>
      <c r="UJA14" s="106"/>
      <c r="UJB14" s="123"/>
      <c r="UJJ14" s="125"/>
      <c r="UJM14" s="15"/>
      <c r="UJN14" s="15"/>
      <c r="UJT14" s="122"/>
      <c r="UJU14" s="123"/>
      <c r="UJV14" s="106"/>
      <c r="UJW14" s="123"/>
      <c r="UKE14" s="125"/>
      <c r="UKH14" s="15"/>
      <c r="UKI14" s="15"/>
      <c r="UKO14" s="122"/>
      <c r="UKP14" s="123"/>
      <c r="UKQ14" s="106"/>
      <c r="UKR14" s="123"/>
      <c r="UKZ14" s="125"/>
      <c r="ULC14" s="15"/>
      <c r="ULD14" s="15"/>
      <c r="ULJ14" s="122"/>
      <c r="ULK14" s="123"/>
      <c r="ULL14" s="106"/>
      <c r="ULM14" s="123"/>
      <c r="ULU14" s="125"/>
      <c r="ULX14" s="15"/>
      <c r="ULY14" s="15"/>
      <c r="UME14" s="122"/>
      <c r="UMF14" s="123"/>
      <c r="UMG14" s="106"/>
      <c r="UMH14" s="123"/>
      <c r="UMP14" s="125"/>
      <c r="UMS14" s="15"/>
      <c r="UMT14" s="15"/>
      <c r="UMZ14" s="122"/>
      <c r="UNA14" s="123"/>
      <c r="UNB14" s="106"/>
      <c r="UNC14" s="123"/>
      <c r="UNK14" s="125"/>
      <c r="UNN14" s="15"/>
      <c r="UNO14" s="15"/>
      <c r="UNU14" s="122"/>
      <c r="UNV14" s="123"/>
      <c r="UNW14" s="106"/>
      <c r="UNX14" s="123"/>
      <c r="UOF14" s="125"/>
      <c r="UOI14" s="15"/>
      <c r="UOJ14" s="15"/>
      <c r="UOP14" s="122"/>
      <c r="UOQ14" s="123"/>
      <c r="UOR14" s="106"/>
      <c r="UOS14" s="123"/>
      <c r="UPA14" s="125"/>
      <c r="UPD14" s="15"/>
      <c r="UPE14" s="15"/>
      <c r="UPK14" s="122"/>
      <c r="UPL14" s="123"/>
      <c r="UPM14" s="106"/>
      <c r="UPN14" s="123"/>
      <c r="UPV14" s="125"/>
      <c r="UPY14" s="15"/>
      <c r="UPZ14" s="15"/>
      <c r="UQF14" s="122"/>
      <c r="UQG14" s="123"/>
      <c r="UQH14" s="106"/>
      <c r="UQI14" s="123"/>
      <c r="UQQ14" s="125"/>
      <c r="UQT14" s="15"/>
      <c r="UQU14" s="15"/>
      <c r="URA14" s="122"/>
      <c r="URB14" s="123"/>
      <c r="URC14" s="106"/>
      <c r="URD14" s="123"/>
      <c r="URL14" s="125"/>
      <c r="URO14" s="15"/>
      <c r="URP14" s="15"/>
      <c r="URV14" s="122"/>
      <c r="URW14" s="123"/>
      <c r="URX14" s="106"/>
      <c r="URY14" s="123"/>
      <c r="USG14" s="125"/>
      <c r="USJ14" s="15"/>
      <c r="USK14" s="15"/>
      <c r="USQ14" s="122"/>
      <c r="USR14" s="123"/>
      <c r="USS14" s="106"/>
      <c r="UST14" s="123"/>
      <c r="UTB14" s="125"/>
      <c r="UTE14" s="15"/>
      <c r="UTF14" s="15"/>
      <c r="UTL14" s="122"/>
      <c r="UTM14" s="123"/>
      <c r="UTN14" s="106"/>
      <c r="UTO14" s="123"/>
      <c r="UTW14" s="125"/>
      <c r="UTZ14" s="15"/>
      <c r="UUA14" s="15"/>
      <c r="UUG14" s="122"/>
      <c r="UUH14" s="123"/>
      <c r="UUI14" s="106"/>
      <c r="UUJ14" s="123"/>
      <c r="UUR14" s="125"/>
      <c r="UUU14" s="15"/>
      <c r="UUV14" s="15"/>
      <c r="UVB14" s="122"/>
      <c r="UVC14" s="123"/>
      <c r="UVD14" s="106"/>
      <c r="UVE14" s="123"/>
      <c r="UVM14" s="125"/>
      <c r="UVP14" s="15"/>
      <c r="UVQ14" s="15"/>
      <c r="UVW14" s="122"/>
      <c r="UVX14" s="123"/>
      <c r="UVY14" s="106"/>
      <c r="UVZ14" s="123"/>
      <c r="UWH14" s="125"/>
      <c r="UWK14" s="15"/>
      <c r="UWL14" s="15"/>
      <c r="UWR14" s="122"/>
      <c r="UWS14" s="123"/>
      <c r="UWT14" s="106"/>
      <c r="UWU14" s="123"/>
      <c r="UXC14" s="125"/>
      <c r="UXF14" s="15"/>
      <c r="UXG14" s="15"/>
      <c r="UXM14" s="122"/>
      <c r="UXN14" s="123"/>
      <c r="UXO14" s="106"/>
      <c r="UXP14" s="123"/>
      <c r="UXX14" s="125"/>
      <c r="UYA14" s="15"/>
      <c r="UYB14" s="15"/>
      <c r="UYH14" s="122"/>
      <c r="UYI14" s="123"/>
      <c r="UYJ14" s="106"/>
      <c r="UYK14" s="123"/>
      <c r="UYS14" s="125"/>
      <c r="UYV14" s="15"/>
      <c r="UYW14" s="15"/>
      <c r="UZC14" s="122"/>
      <c r="UZD14" s="123"/>
      <c r="UZE14" s="106"/>
      <c r="UZF14" s="123"/>
      <c r="UZN14" s="125"/>
      <c r="UZQ14" s="15"/>
      <c r="UZR14" s="15"/>
      <c r="UZX14" s="122"/>
      <c r="UZY14" s="123"/>
      <c r="UZZ14" s="106"/>
      <c r="VAA14" s="123"/>
      <c r="VAI14" s="125"/>
      <c r="VAL14" s="15"/>
      <c r="VAM14" s="15"/>
      <c r="VAS14" s="122"/>
      <c r="VAT14" s="123"/>
      <c r="VAU14" s="106"/>
      <c r="VAV14" s="123"/>
      <c r="VBD14" s="125"/>
      <c r="VBG14" s="15"/>
      <c r="VBH14" s="15"/>
      <c r="VBN14" s="122"/>
      <c r="VBO14" s="123"/>
      <c r="VBP14" s="106"/>
      <c r="VBQ14" s="123"/>
      <c r="VBY14" s="125"/>
      <c r="VCB14" s="15"/>
      <c r="VCC14" s="15"/>
      <c r="VCI14" s="122"/>
      <c r="VCJ14" s="123"/>
      <c r="VCK14" s="106"/>
      <c r="VCL14" s="123"/>
      <c r="VCT14" s="125"/>
      <c r="VCW14" s="15"/>
      <c r="VCX14" s="15"/>
      <c r="VDD14" s="122"/>
      <c r="VDE14" s="123"/>
      <c r="VDF14" s="106"/>
      <c r="VDG14" s="123"/>
      <c r="VDO14" s="125"/>
      <c r="VDR14" s="15"/>
      <c r="VDS14" s="15"/>
      <c r="VDY14" s="122"/>
      <c r="VDZ14" s="123"/>
      <c r="VEA14" s="106"/>
      <c r="VEB14" s="123"/>
      <c r="VEJ14" s="125"/>
      <c r="VEM14" s="15"/>
      <c r="VEN14" s="15"/>
      <c r="VET14" s="122"/>
      <c r="VEU14" s="123"/>
      <c r="VEV14" s="106"/>
      <c r="VEW14" s="123"/>
      <c r="VFE14" s="125"/>
      <c r="VFH14" s="15"/>
      <c r="VFI14" s="15"/>
      <c r="VFO14" s="122"/>
      <c r="VFP14" s="123"/>
      <c r="VFQ14" s="106"/>
      <c r="VFR14" s="123"/>
      <c r="VFZ14" s="125"/>
      <c r="VGC14" s="15"/>
      <c r="VGD14" s="15"/>
      <c r="VGJ14" s="122"/>
      <c r="VGK14" s="123"/>
      <c r="VGL14" s="106"/>
      <c r="VGM14" s="123"/>
      <c r="VGU14" s="125"/>
      <c r="VGX14" s="15"/>
      <c r="VGY14" s="15"/>
      <c r="VHE14" s="122"/>
      <c r="VHF14" s="123"/>
      <c r="VHG14" s="106"/>
      <c r="VHH14" s="123"/>
      <c r="VHP14" s="125"/>
      <c r="VHS14" s="15"/>
      <c r="VHT14" s="15"/>
      <c r="VHZ14" s="122"/>
      <c r="VIA14" s="123"/>
      <c r="VIB14" s="106"/>
      <c r="VIC14" s="123"/>
      <c r="VIK14" s="125"/>
      <c r="VIN14" s="15"/>
      <c r="VIO14" s="15"/>
      <c r="VIU14" s="122"/>
      <c r="VIV14" s="123"/>
      <c r="VIW14" s="106"/>
      <c r="VIX14" s="123"/>
      <c r="VJF14" s="125"/>
      <c r="VJI14" s="15"/>
      <c r="VJJ14" s="15"/>
      <c r="VJP14" s="122"/>
      <c r="VJQ14" s="123"/>
      <c r="VJR14" s="106"/>
      <c r="VJS14" s="123"/>
      <c r="VKA14" s="125"/>
      <c r="VKD14" s="15"/>
      <c r="VKE14" s="15"/>
      <c r="VKK14" s="122"/>
      <c r="VKL14" s="123"/>
      <c r="VKM14" s="106"/>
      <c r="VKN14" s="123"/>
      <c r="VKV14" s="125"/>
      <c r="VKY14" s="15"/>
      <c r="VKZ14" s="15"/>
      <c r="VLF14" s="122"/>
      <c r="VLG14" s="123"/>
      <c r="VLH14" s="106"/>
      <c r="VLI14" s="123"/>
      <c r="VLQ14" s="125"/>
      <c r="VLT14" s="15"/>
      <c r="VLU14" s="15"/>
      <c r="VMA14" s="122"/>
      <c r="VMB14" s="123"/>
      <c r="VMC14" s="106"/>
      <c r="VMD14" s="123"/>
      <c r="VML14" s="125"/>
      <c r="VMO14" s="15"/>
      <c r="VMP14" s="15"/>
      <c r="VMV14" s="122"/>
      <c r="VMW14" s="123"/>
      <c r="VMX14" s="106"/>
      <c r="VMY14" s="123"/>
      <c r="VNG14" s="125"/>
      <c r="VNJ14" s="15"/>
      <c r="VNK14" s="15"/>
      <c r="VNQ14" s="122"/>
      <c r="VNR14" s="123"/>
      <c r="VNS14" s="106"/>
      <c r="VNT14" s="123"/>
      <c r="VOB14" s="125"/>
      <c r="VOE14" s="15"/>
      <c r="VOF14" s="15"/>
      <c r="VOL14" s="122"/>
      <c r="VOM14" s="123"/>
      <c r="VON14" s="106"/>
      <c r="VOO14" s="123"/>
      <c r="VOW14" s="125"/>
      <c r="VOZ14" s="15"/>
      <c r="VPA14" s="15"/>
      <c r="VPG14" s="122"/>
      <c r="VPH14" s="123"/>
      <c r="VPI14" s="106"/>
      <c r="VPJ14" s="123"/>
      <c r="VPR14" s="125"/>
      <c r="VPU14" s="15"/>
      <c r="VPV14" s="15"/>
      <c r="VQB14" s="122"/>
      <c r="VQC14" s="123"/>
      <c r="VQD14" s="106"/>
      <c r="VQE14" s="123"/>
      <c r="VQM14" s="125"/>
      <c r="VQP14" s="15"/>
      <c r="VQQ14" s="15"/>
      <c r="VQW14" s="122"/>
      <c r="VQX14" s="123"/>
      <c r="VQY14" s="106"/>
      <c r="VQZ14" s="123"/>
      <c r="VRH14" s="125"/>
      <c r="VRK14" s="15"/>
      <c r="VRL14" s="15"/>
      <c r="VRR14" s="122"/>
      <c r="VRS14" s="123"/>
      <c r="VRT14" s="106"/>
      <c r="VRU14" s="123"/>
      <c r="VSC14" s="125"/>
      <c r="VSF14" s="15"/>
      <c r="VSG14" s="15"/>
      <c r="VSM14" s="122"/>
      <c r="VSN14" s="123"/>
      <c r="VSO14" s="106"/>
      <c r="VSP14" s="123"/>
      <c r="VSX14" s="125"/>
      <c r="VTA14" s="15"/>
      <c r="VTB14" s="15"/>
      <c r="VTH14" s="122"/>
      <c r="VTI14" s="123"/>
      <c r="VTJ14" s="106"/>
      <c r="VTK14" s="123"/>
      <c r="VTS14" s="125"/>
      <c r="VTV14" s="15"/>
      <c r="VTW14" s="15"/>
      <c r="VUC14" s="122"/>
      <c r="VUD14" s="123"/>
      <c r="VUE14" s="106"/>
      <c r="VUF14" s="123"/>
      <c r="VUN14" s="125"/>
      <c r="VUQ14" s="15"/>
      <c r="VUR14" s="15"/>
      <c r="VUX14" s="122"/>
      <c r="VUY14" s="123"/>
      <c r="VUZ14" s="106"/>
      <c r="VVA14" s="123"/>
      <c r="VVI14" s="125"/>
      <c r="VVL14" s="15"/>
      <c r="VVM14" s="15"/>
      <c r="VVS14" s="122"/>
      <c r="VVT14" s="123"/>
      <c r="VVU14" s="106"/>
      <c r="VVV14" s="123"/>
      <c r="VWD14" s="125"/>
      <c r="VWG14" s="15"/>
      <c r="VWH14" s="15"/>
      <c r="VWN14" s="122"/>
      <c r="VWO14" s="123"/>
      <c r="VWP14" s="106"/>
      <c r="VWQ14" s="123"/>
      <c r="VWY14" s="125"/>
      <c r="VXB14" s="15"/>
      <c r="VXC14" s="15"/>
      <c r="VXI14" s="122"/>
      <c r="VXJ14" s="123"/>
      <c r="VXK14" s="106"/>
      <c r="VXL14" s="123"/>
      <c r="VXT14" s="125"/>
      <c r="VXW14" s="15"/>
      <c r="VXX14" s="15"/>
      <c r="VYD14" s="122"/>
      <c r="VYE14" s="123"/>
      <c r="VYF14" s="106"/>
      <c r="VYG14" s="123"/>
      <c r="VYO14" s="125"/>
      <c r="VYR14" s="15"/>
      <c r="VYS14" s="15"/>
      <c r="VYY14" s="122"/>
      <c r="VYZ14" s="123"/>
      <c r="VZA14" s="106"/>
      <c r="VZB14" s="123"/>
      <c r="VZJ14" s="125"/>
      <c r="VZM14" s="15"/>
      <c r="VZN14" s="15"/>
      <c r="VZT14" s="122"/>
      <c r="VZU14" s="123"/>
      <c r="VZV14" s="106"/>
      <c r="VZW14" s="123"/>
      <c r="WAE14" s="125"/>
      <c r="WAH14" s="15"/>
      <c r="WAI14" s="15"/>
      <c r="WAO14" s="122"/>
      <c r="WAP14" s="123"/>
      <c r="WAQ14" s="106"/>
      <c r="WAR14" s="123"/>
      <c r="WAZ14" s="125"/>
      <c r="WBC14" s="15"/>
      <c r="WBD14" s="15"/>
      <c r="WBJ14" s="122"/>
      <c r="WBK14" s="123"/>
      <c r="WBL14" s="106"/>
      <c r="WBM14" s="123"/>
      <c r="WBU14" s="125"/>
      <c r="WBX14" s="15"/>
      <c r="WBY14" s="15"/>
      <c r="WCE14" s="122"/>
      <c r="WCF14" s="123"/>
      <c r="WCG14" s="106"/>
      <c r="WCH14" s="123"/>
      <c r="WCP14" s="125"/>
      <c r="WCS14" s="15"/>
      <c r="WCT14" s="15"/>
      <c r="WCZ14" s="122"/>
      <c r="WDA14" s="123"/>
      <c r="WDB14" s="106"/>
      <c r="WDC14" s="123"/>
      <c r="WDK14" s="125"/>
      <c r="WDN14" s="15"/>
      <c r="WDO14" s="15"/>
      <c r="WDU14" s="122"/>
      <c r="WDV14" s="123"/>
      <c r="WDW14" s="106"/>
      <c r="WDX14" s="123"/>
      <c r="WEF14" s="125"/>
      <c r="WEI14" s="15"/>
      <c r="WEJ14" s="15"/>
      <c r="WEP14" s="122"/>
      <c r="WEQ14" s="123"/>
      <c r="WER14" s="106"/>
      <c r="WES14" s="123"/>
      <c r="WFA14" s="125"/>
      <c r="WFD14" s="15"/>
      <c r="WFE14" s="15"/>
      <c r="WFK14" s="122"/>
      <c r="WFL14" s="123"/>
      <c r="WFM14" s="106"/>
      <c r="WFN14" s="123"/>
      <c r="WFV14" s="125"/>
      <c r="WFY14" s="15"/>
      <c r="WFZ14" s="15"/>
      <c r="WGF14" s="122"/>
      <c r="WGG14" s="123"/>
      <c r="WGH14" s="106"/>
      <c r="WGI14" s="123"/>
      <c r="WGQ14" s="125"/>
      <c r="WGT14" s="15"/>
      <c r="WGU14" s="15"/>
      <c r="WHA14" s="122"/>
      <c r="WHB14" s="123"/>
      <c r="WHC14" s="106"/>
      <c r="WHD14" s="123"/>
      <c r="WHL14" s="125"/>
      <c r="WHO14" s="15"/>
      <c r="WHP14" s="15"/>
      <c r="WHV14" s="122"/>
      <c r="WHW14" s="123"/>
      <c r="WHX14" s="106"/>
      <c r="WHY14" s="123"/>
      <c r="WIG14" s="125"/>
      <c r="WIJ14" s="15"/>
      <c r="WIK14" s="15"/>
      <c r="WIQ14" s="122"/>
      <c r="WIR14" s="123"/>
      <c r="WIS14" s="106"/>
      <c r="WIT14" s="123"/>
      <c r="WJB14" s="125"/>
      <c r="WJE14" s="15"/>
      <c r="WJF14" s="15"/>
      <c r="WJL14" s="122"/>
      <c r="WJM14" s="123"/>
      <c r="WJN14" s="106"/>
      <c r="WJO14" s="123"/>
      <c r="WJW14" s="125"/>
      <c r="WJZ14" s="15"/>
      <c r="WKA14" s="15"/>
      <c r="WKG14" s="122"/>
      <c r="WKH14" s="123"/>
      <c r="WKI14" s="106"/>
      <c r="WKJ14" s="123"/>
      <c r="WKR14" s="125"/>
      <c r="WKU14" s="15"/>
      <c r="WKV14" s="15"/>
      <c r="WLB14" s="122"/>
      <c r="WLC14" s="123"/>
      <c r="WLD14" s="106"/>
      <c r="WLE14" s="123"/>
      <c r="WLM14" s="125"/>
      <c r="WLP14" s="15"/>
      <c r="WLQ14" s="15"/>
      <c r="WLW14" s="122"/>
      <c r="WLX14" s="123"/>
      <c r="WLY14" s="106"/>
      <c r="WLZ14" s="123"/>
      <c r="WMH14" s="125"/>
      <c r="WMK14" s="15"/>
      <c r="WML14" s="15"/>
      <c r="WMR14" s="122"/>
      <c r="WMS14" s="123"/>
      <c r="WMT14" s="106"/>
      <c r="WMU14" s="123"/>
      <c r="WNC14" s="125"/>
      <c r="WNF14" s="15"/>
      <c r="WNG14" s="15"/>
      <c r="WNM14" s="122"/>
      <c r="WNN14" s="123"/>
      <c r="WNO14" s="106"/>
      <c r="WNP14" s="123"/>
      <c r="WNX14" s="125"/>
      <c r="WOA14" s="15"/>
      <c r="WOB14" s="15"/>
      <c r="WOH14" s="122"/>
      <c r="WOI14" s="123"/>
      <c r="WOJ14" s="106"/>
      <c r="WOK14" s="123"/>
      <c r="WOS14" s="125"/>
      <c r="WOV14" s="15"/>
      <c r="WOW14" s="15"/>
      <c r="WPC14" s="122"/>
      <c r="WPD14" s="123"/>
      <c r="WPE14" s="106"/>
      <c r="WPF14" s="123"/>
      <c r="WPN14" s="125"/>
      <c r="WPQ14" s="15"/>
      <c r="WPR14" s="15"/>
      <c r="WPX14" s="122"/>
      <c r="WPY14" s="123"/>
      <c r="WPZ14" s="106"/>
      <c r="WQA14" s="123"/>
      <c r="WQI14" s="125"/>
      <c r="WQL14" s="15"/>
      <c r="WQM14" s="15"/>
      <c r="WQS14" s="122"/>
      <c r="WQT14" s="123"/>
      <c r="WQU14" s="106"/>
      <c r="WQV14" s="123"/>
      <c r="WRD14" s="125"/>
      <c r="WRG14" s="15"/>
      <c r="WRH14" s="15"/>
      <c r="WRN14" s="122"/>
      <c r="WRO14" s="123"/>
      <c r="WRP14" s="106"/>
      <c r="WRQ14" s="123"/>
      <c r="WRY14" s="125"/>
      <c r="WSB14" s="15"/>
      <c r="WSC14" s="15"/>
      <c r="WSI14" s="122"/>
      <c r="WSJ14" s="123"/>
      <c r="WSK14" s="106"/>
      <c r="WSL14" s="123"/>
      <c r="WST14" s="125"/>
      <c r="WSW14" s="15"/>
      <c r="WSX14" s="15"/>
      <c r="WTD14" s="122"/>
      <c r="WTE14" s="123"/>
      <c r="WTF14" s="106"/>
      <c r="WTG14" s="123"/>
      <c r="WTO14" s="125"/>
      <c r="WTR14" s="15"/>
      <c r="WTS14" s="15"/>
      <c r="WTY14" s="122"/>
      <c r="WTZ14" s="123"/>
      <c r="WUA14" s="106"/>
      <c r="WUB14" s="123"/>
      <c r="WUJ14" s="125"/>
      <c r="WUM14" s="15"/>
      <c r="WUN14" s="15"/>
      <c r="WUT14" s="122"/>
      <c r="WUU14" s="123"/>
      <c r="WUV14" s="106"/>
      <c r="WUW14" s="123"/>
      <c r="WVE14" s="125"/>
      <c r="WVH14" s="15"/>
      <c r="WVI14" s="15"/>
      <c r="WVO14" s="122"/>
      <c r="WVP14" s="123"/>
      <c r="WVQ14" s="106"/>
      <c r="WVR14" s="123"/>
      <c r="WVZ14" s="125"/>
      <c r="WWC14" s="15"/>
      <c r="WWD14" s="15"/>
      <c r="WWJ14" s="122"/>
      <c r="WWK14" s="123"/>
      <c r="WWL14" s="106"/>
      <c r="WWM14" s="123"/>
      <c r="WWU14" s="125"/>
      <c r="WWX14" s="15"/>
      <c r="WWY14" s="15"/>
      <c r="WXE14" s="122"/>
      <c r="WXF14" s="123"/>
      <c r="WXG14" s="106"/>
      <c r="WXH14" s="123"/>
      <c r="WXP14" s="125"/>
      <c r="WXS14" s="15"/>
      <c r="WXT14" s="15"/>
      <c r="WXZ14" s="122"/>
      <c r="WYA14" s="123"/>
      <c r="WYB14" s="106"/>
      <c r="WYC14" s="123"/>
      <c r="WYK14" s="125"/>
      <c r="WYN14" s="15"/>
      <c r="WYO14" s="15"/>
      <c r="WYU14" s="122"/>
      <c r="WYV14" s="123"/>
      <c r="WYW14" s="106"/>
      <c r="WYX14" s="123"/>
      <c r="WZF14" s="125"/>
      <c r="WZI14" s="15"/>
      <c r="WZJ14" s="15"/>
      <c r="WZP14" s="122"/>
      <c r="WZQ14" s="123"/>
      <c r="WZR14" s="106"/>
      <c r="WZS14" s="123"/>
      <c r="XAA14" s="125"/>
      <c r="XAD14" s="15"/>
      <c r="XAE14" s="15"/>
      <c r="XAK14" s="122"/>
      <c r="XAL14" s="123"/>
      <c r="XAM14" s="106"/>
      <c r="XAN14" s="123"/>
      <c r="XAV14" s="125"/>
      <c r="XAY14" s="15"/>
      <c r="XAZ14" s="15"/>
      <c r="XBF14" s="122"/>
      <c r="XBG14" s="123"/>
      <c r="XBH14" s="106"/>
      <c r="XBI14" s="123"/>
      <c r="XBQ14" s="125"/>
      <c r="XBT14" s="15"/>
      <c r="XBU14" s="15"/>
      <c r="XCA14" s="122"/>
      <c r="XCB14" s="123"/>
      <c r="XCC14" s="106"/>
      <c r="XCD14" s="123"/>
      <c r="XCL14" s="125"/>
      <c r="XCO14" s="15"/>
      <c r="XCP14" s="15"/>
      <c r="XCV14" s="122"/>
      <c r="XCW14" s="123"/>
      <c r="XCX14" s="106"/>
      <c r="XCY14" s="123"/>
      <c r="XDG14" s="125"/>
      <c r="XDJ14" s="15"/>
      <c r="XDK14" s="15"/>
      <c r="XDQ14" s="122"/>
      <c r="XDR14" s="123"/>
      <c r="XDS14" s="106"/>
      <c r="XDT14" s="123"/>
      <c r="XEB14" s="125"/>
      <c r="XEE14" s="15"/>
      <c r="XEF14" s="15"/>
      <c r="XEL14" s="122"/>
      <c r="XEM14" s="123"/>
      <c r="XEN14" s="106"/>
      <c r="XEO14" s="123"/>
      <c r="XEW14" s="125"/>
      <c r="XEZ14" s="15"/>
      <c r="XFA14" s="15"/>
    </row>
    <row r="15" spans="1:1018 1026:2047 2055:3067 3073:4096 4102:5113 5121:6142 6150:8191 8197:9216 9219:10237 10245:12286 12292:13311 13314:14332 14340:16381" x14ac:dyDescent="0.25">
      <c r="B15" s="3">
        <v>508</v>
      </c>
      <c r="C15" s="3" t="s">
        <v>21</v>
      </c>
      <c r="D15" s="4" t="s">
        <v>527</v>
      </c>
      <c r="E15" s="4">
        <v>3</v>
      </c>
      <c r="F15" s="3" t="s">
        <v>750</v>
      </c>
      <c r="G15" s="6" t="s">
        <v>528</v>
      </c>
      <c r="H15" s="14" t="s">
        <v>751</v>
      </c>
      <c r="I15" s="5">
        <v>928333.33333333326</v>
      </c>
      <c r="J15" s="14" t="s">
        <v>752</v>
      </c>
      <c r="K15" s="4" t="s">
        <v>57</v>
      </c>
      <c r="L15" s="4" t="s">
        <v>307</v>
      </c>
      <c r="M15" s="4" t="s">
        <v>28</v>
      </c>
      <c r="N15" s="4" t="s">
        <v>28</v>
      </c>
      <c r="O15" s="4" t="s">
        <v>57</v>
      </c>
      <c r="P15" s="4" t="s">
        <v>57</v>
      </c>
      <c r="Q15" s="4" t="s">
        <v>57</v>
      </c>
      <c r="R15" s="11" t="s">
        <v>57</v>
      </c>
      <c r="S15" s="4" t="s">
        <v>57</v>
      </c>
      <c r="T15" s="11"/>
    </row>
    <row r="16" spans="1:1018 1026:2047 2055:3067 3073:4096 4102:5113 5121:6142 6150:8191 8197:9216 9219:10237 10245:12286 12292:13311 13314:14332 14340:16381" x14ac:dyDescent="0.25">
      <c r="B16" s="7">
        <v>509</v>
      </c>
      <c r="C16" s="7" t="s">
        <v>21</v>
      </c>
      <c r="D16" s="8" t="s">
        <v>527</v>
      </c>
      <c r="E16" s="8">
        <v>3</v>
      </c>
      <c r="F16" s="7" t="s">
        <v>750</v>
      </c>
      <c r="G16" s="10" t="s">
        <v>528</v>
      </c>
      <c r="H16" s="13" t="s">
        <v>753</v>
      </c>
      <c r="I16" s="9">
        <v>145852</v>
      </c>
      <c r="J16" s="13" t="s">
        <v>754</v>
      </c>
      <c r="K16" s="8" t="s">
        <v>57</v>
      </c>
      <c r="L16" s="8" t="s">
        <v>307</v>
      </c>
      <c r="M16" s="8" t="s">
        <v>28</v>
      </c>
      <c r="N16" s="8" t="s">
        <v>28</v>
      </c>
      <c r="O16" s="8" t="s">
        <v>57</v>
      </c>
      <c r="P16" s="8" t="s">
        <v>57</v>
      </c>
      <c r="Q16" s="8" t="s">
        <v>57</v>
      </c>
      <c r="R16" s="12" t="s">
        <v>57</v>
      </c>
      <c r="S16" s="8" t="s">
        <v>57</v>
      </c>
      <c r="T16" s="12"/>
    </row>
    <row r="17" spans="1:1018 1026:2047 2055:3067 3073:4096 4102:5113 5121:6142 6150:8191 8197:9216 9219:10237 10245:12286 12292:13311 13314:14332 14340:16381" x14ac:dyDescent="0.25">
      <c r="B17" s="3">
        <v>510</v>
      </c>
      <c r="C17" s="3" t="s">
        <v>21</v>
      </c>
      <c r="D17" s="4" t="s">
        <v>527</v>
      </c>
      <c r="E17" s="4">
        <v>3</v>
      </c>
      <c r="F17" s="3" t="s">
        <v>750</v>
      </c>
      <c r="G17" s="6" t="s">
        <v>528</v>
      </c>
      <c r="H17" s="14" t="s">
        <v>755</v>
      </c>
      <c r="I17" s="5">
        <v>102096.40000000001</v>
      </c>
      <c r="J17" s="14" t="s">
        <v>756</v>
      </c>
      <c r="K17" s="4" t="s">
        <v>57</v>
      </c>
      <c r="L17" s="4" t="s">
        <v>307</v>
      </c>
      <c r="M17" s="4" t="s">
        <v>28</v>
      </c>
      <c r="N17" s="4" t="s">
        <v>28</v>
      </c>
      <c r="O17" s="4" t="s">
        <v>57</v>
      </c>
      <c r="P17" s="4" t="s">
        <v>57</v>
      </c>
      <c r="Q17" s="4" t="s">
        <v>57</v>
      </c>
      <c r="R17" s="11" t="s">
        <v>57</v>
      </c>
      <c r="S17" s="4" t="s">
        <v>57</v>
      </c>
      <c r="T17" s="11"/>
    </row>
    <row r="18" spans="1:1018 1026:2047 2055:3067 3073:4096 4102:5113 5121:6142 6150:8191 8197:9216 9219:10237 10245:12286 12292:13311 13314:14332 14340:16381" x14ac:dyDescent="0.25">
      <c r="B18" s="7">
        <v>511</v>
      </c>
      <c r="C18" s="7" t="s">
        <v>21</v>
      </c>
      <c r="D18" s="8" t="s">
        <v>757</v>
      </c>
      <c r="E18" s="8">
        <v>3</v>
      </c>
      <c r="F18" s="7" t="s">
        <v>224</v>
      </c>
      <c r="G18" s="10" t="s">
        <v>758</v>
      </c>
      <c r="H18" s="13" t="s">
        <v>759</v>
      </c>
      <c r="I18" s="148">
        <f>3567398+5600000</f>
        <v>9167398</v>
      </c>
      <c r="J18" s="13" t="s">
        <v>759</v>
      </c>
      <c r="K18" s="8" t="s">
        <v>57</v>
      </c>
      <c r="L18" s="8" t="s">
        <v>537</v>
      </c>
      <c r="M18" s="8" t="s">
        <v>28</v>
      </c>
      <c r="N18" s="8" t="s">
        <v>28</v>
      </c>
      <c r="O18" s="8" t="s">
        <v>57</v>
      </c>
      <c r="P18" s="8" t="s">
        <v>57</v>
      </c>
      <c r="Q18" s="8" t="s">
        <v>57</v>
      </c>
      <c r="R18" s="12" t="s">
        <v>57</v>
      </c>
      <c r="S18" s="8" t="s">
        <v>42</v>
      </c>
      <c r="T18" s="12"/>
    </row>
    <row r="19" spans="1:1018 1026:2047 2055:3067 3073:4096 4102:5113 5121:6142 6150:8191 8197:9216 9219:10237 10245:12286 12292:13311 13314:14332 14340:16381" x14ac:dyDescent="0.25">
      <c r="B19" s="3">
        <v>512</v>
      </c>
      <c r="C19" s="3" t="s">
        <v>760</v>
      </c>
      <c r="D19" s="4" t="s">
        <v>761</v>
      </c>
      <c r="E19" s="4">
        <v>3</v>
      </c>
      <c r="F19" s="3" t="s">
        <v>742</v>
      </c>
      <c r="G19" s="6" t="s">
        <v>528</v>
      </c>
      <c r="H19" s="14" t="s">
        <v>762</v>
      </c>
      <c r="I19" s="5">
        <v>203900</v>
      </c>
      <c r="J19" s="14"/>
      <c r="K19" s="4" t="s">
        <v>57</v>
      </c>
      <c r="L19" s="4" t="s">
        <v>307</v>
      </c>
      <c r="M19" s="4" t="s">
        <v>28</v>
      </c>
      <c r="N19" s="4" t="s">
        <v>29</v>
      </c>
      <c r="O19" s="4" t="s">
        <v>57</v>
      </c>
      <c r="P19" s="4" t="s">
        <v>57</v>
      </c>
      <c r="Q19" s="4" t="s">
        <v>57</v>
      </c>
      <c r="R19" s="11" t="s">
        <v>57</v>
      </c>
      <c r="S19" s="4" t="s">
        <v>33</v>
      </c>
      <c r="T19" s="11"/>
    </row>
    <row r="20" spans="1:1018 1026:2047 2055:3067 3073:4096 4102:5113 5121:6142 6150:8191 8197:9216 9219:10237 10245:12286 12292:13311 13314:14332 14340:16381" x14ac:dyDescent="0.25">
      <c r="B20" s="7">
        <v>513</v>
      </c>
      <c r="C20" s="7" t="s">
        <v>760</v>
      </c>
      <c r="D20" s="8" t="s">
        <v>763</v>
      </c>
      <c r="E20" s="8">
        <v>3</v>
      </c>
      <c r="F20" s="7" t="s">
        <v>764</v>
      </c>
      <c r="G20" s="10" t="s">
        <v>528</v>
      </c>
      <c r="H20" s="13" t="s">
        <v>765</v>
      </c>
      <c r="I20" s="9">
        <v>419794</v>
      </c>
      <c r="J20" s="13"/>
      <c r="K20" s="8" t="s">
        <v>57</v>
      </c>
      <c r="L20" s="8" t="s">
        <v>307</v>
      </c>
      <c r="M20" s="8" t="s">
        <v>28</v>
      </c>
      <c r="N20" s="8" t="s">
        <v>29</v>
      </c>
      <c r="O20" s="8" t="s">
        <v>57</v>
      </c>
      <c r="P20" s="8" t="s">
        <v>57</v>
      </c>
      <c r="Q20" s="8" t="s">
        <v>57</v>
      </c>
      <c r="R20" s="12" t="s">
        <v>57</v>
      </c>
      <c r="S20" s="8" t="s">
        <v>57</v>
      </c>
      <c r="T20" s="12"/>
    </row>
    <row r="21" spans="1:1018 1026:2047 2055:3067 3073:4096 4102:5113 5121:6142 6150:8191 8197:9216 9219:10237 10245:12286 12292:13311 13314:14332 14340:16381" s="120" customFormat="1" x14ac:dyDescent="0.25">
      <c r="A21" s="17"/>
      <c r="B21" s="120">
        <v>514</v>
      </c>
      <c r="C21" s="120" t="s">
        <v>21</v>
      </c>
      <c r="D21" s="121" t="s">
        <v>636</v>
      </c>
      <c r="E21" s="121">
        <v>3</v>
      </c>
      <c r="F21" s="120" t="s">
        <v>766</v>
      </c>
      <c r="G21" s="122" t="s">
        <v>327</v>
      </c>
      <c r="H21" s="123" t="s">
        <v>767</v>
      </c>
      <c r="I21" s="106">
        <v>500000</v>
      </c>
      <c r="J21" s="123" t="s">
        <v>768</v>
      </c>
      <c r="K21" s="121" t="s">
        <v>57</v>
      </c>
      <c r="L21" s="121" t="s">
        <v>330</v>
      </c>
      <c r="M21" s="121"/>
      <c r="N21" s="121" t="s">
        <v>29</v>
      </c>
      <c r="O21" s="121" t="s">
        <v>57</v>
      </c>
      <c r="P21" s="121" t="s">
        <v>769</v>
      </c>
      <c r="R21" s="124" t="s">
        <v>57</v>
      </c>
      <c r="S21" s="121" t="s">
        <v>57</v>
      </c>
      <c r="T21" s="121"/>
      <c r="U21" s="17"/>
      <c r="V21" s="15"/>
      <c r="AB21" s="122"/>
      <c r="AC21" s="123"/>
      <c r="AD21" s="106"/>
      <c r="AE21" s="123"/>
      <c r="AM21" s="125"/>
      <c r="AP21" s="15"/>
      <c r="AQ21" s="15"/>
      <c r="AW21" s="122"/>
      <c r="AX21" s="123"/>
      <c r="AY21" s="106"/>
      <c r="AZ21" s="123"/>
      <c r="BH21" s="125"/>
      <c r="BK21" s="15"/>
      <c r="BL21" s="15"/>
      <c r="BR21" s="122"/>
      <c r="BS21" s="123"/>
      <c r="BT21" s="106"/>
      <c r="BU21" s="123"/>
      <c r="CC21" s="125"/>
      <c r="CF21" s="15"/>
      <c r="CG21" s="15"/>
      <c r="CM21" s="122"/>
      <c r="CN21" s="123"/>
      <c r="CO21" s="106"/>
      <c r="CP21" s="123"/>
      <c r="CX21" s="125"/>
      <c r="DA21" s="15"/>
      <c r="DB21" s="15"/>
      <c r="DH21" s="122"/>
      <c r="DI21" s="123"/>
      <c r="DJ21" s="106"/>
      <c r="DK21" s="123"/>
      <c r="DS21" s="125"/>
      <c r="DV21" s="15"/>
      <c r="DW21" s="15"/>
      <c r="EC21" s="122"/>
      <c r="ED21" s="123"/>
      <c r="EE21" s="106"/>
      <c r="EF21" s="123"/>
      <c r="EN21" s="125"/>
      <c r="EQ21" s="15"/>
      <c r="ER21" s="15"/>
      <c r="EX21" s="122"/>
      <c r="EY21" s="123"/>
      <c r="EZ21" s="106"/>
      <c r="FA21" s="123"/>
      <c r="FI21" s="125"/>
      <c r="FL21" s="15"/>
      <c r="FM21" s="15"/>
      <c r="FS21" s="122"/>
      <c r="FT21" s="123"/>
      <c r="FU21" s="106"/>
      <c r="FV21" s="123"/>
      <c r="GD21" s="125"/>
      <c r="GG21" s="15"/>
      <c r="GH21" s="15"/>
      <c r="GN21" s="122"/>
      <c r="GO21" s="123"/>
      <c r="GP21" s="106"/>
      <c r="GQ21" s="123"/>
      <c r="GY21" s="125"/>
      <c r="HB21" s="15"/>
      <c r="HC21" s="15"/>
      <c r="HI21" s="122"/>
      <c r="HJ21" s="123"/>
      <c r="HK21" s="106"/>
      <c r="HL21" s="123"/>
      <c r="HT21" s="125"/>
      <c r="HW21" s="15"/>
      <c r="HX21" s="15"/>
      <c r="ID21" s="122"/>
      <c r="IE21" s="123"/>
      <c r="IF21" s="106"/>
      <c r="IG21" s="123"/>
      <c r="IO21" s="125"/>
      <c r="IR21" s="15"/>
      <c r="IS21" s="15"/>
      <c r="IY21" s="122"/>
      <c r="IZ21" s="123"/>
      <c r="JA21" s="106"/>
      <c r="JB21" s="123"/>
      <c r="JJ21" s="125"/>
      <c r="JM21" s="15"/>
      <c r="JN21" s="15"/>
      <c r="JT21" s="122"/>
      <c r="JU21" s="123"/>
      <c r="JV21" s="106"/>
      <c r="JW21" s="123"/>
      <c r="KE21" s="125"/>
      <c r="KH21" s="15"/>
      <c r="KI21" s="15"/>
      <c r="KO21" s="122"/>
      <c r="KP21" s="123"/>
      <c r="KQ21" s="106"/>
      <c r="KR21" s="123"/>
      <c r="KZ21" s="125"/>
      <c r="LC21" s="15"/>
      <c r="LD21" s="15"/>
      <c r="LJ21" s="122"/>
      <c r="LK21" s="123"/>
      <c r="LL21" s="106"/>
      <c r="LM21" s="123"/>
      <c r="LU21" s="125"/>
      <c r="LX21" s="15"/>
      <c r="LY21" s="15"/>
      <c r="ME21" s="122"/>
      <c r="MF21" s="123"/>
      <c r="MG21" s="106"/>
      <c r="MH21" s="123"/>
      <c r="MP21" s="125"/>
      <c r="MS21" s="15"/>
      <c r="MT21" s="15"/>
      <c r="MZ21" s="122"/>
      <c r="NA21" s="123"/>
      <c r="NB21" s="106"/>
      <c r="NC21" s="123"/>
      <c r="NK21" s="125"/>
      <c r="NN21" s="15"/>
      <c r="NO21" s="15"/>
      <c r="NU21" s="122"/>
      <c r="NV21" s="123"/>
      <c r="NW21" s="106"/>
      <c r="NX21" s="123"/>
      <c r="OF21" s="125"/>
      <c r="OI21" s="15"/>
      <c r="OJ21" s="15"/>
      <c r="OP21" s="122"/>
      <c r="OQ21" s="123"/>
      <c r="OR21" s="106"/>
      <c r="OS21" s="123"/>
      <c r="PA21" s="125"/>
      <c r="PD21" s="15"/>
      <c r="PE21" s="15"/>
      <c r="PK21" s="122"/>
      <c r="PL21" s="123"/>
      <c r="PM21" s="106"/>
      <c r="PN21" s="123"/>
      <c r="PV21" s="125"/>
      <c r="PY21" s="15"/>
      <c r="PZ21" s="15"/>
      <c r="QF21" s="122"/>
      <c r="QG21" s="123"/>
      <c r="QH21" s="106"/>
      <c r="QI21" s="123"/>
      <c r="QQ21" s="125"/>
      <c r="QT21" s="15"/>
      <c r="QU21" s="15"/>
      <c r="RA21" s="122"/>
      <c r="RB21" s="123"/>
      <c r="RC21" s="106"/>
      <c r="RD21" s="123"/>
      <c r="RL21" s="125"/>
      <c r="RO21" s="15"/>
      <c r="RP21" s="15"/>
      <c r="RV21" s="122"/>
      <c r="RW21" s="123"/>
      <c r="RX21" s="106"/>
      <c r="RY21" s="123"/>
      <c r="SG21" s="125"/>
      <c r="SJ21" s="15"/>
      <c r="SK21" s="15"/>
      <c r="SQ21" s="122"/>
      <c r="SR21" s="123"/>
      <c r="SS21" s="106"/>
      <c r="ST21" s="123"/>
      <c r="TB21" s="125"/>
      <c r="TE21" s="15"/>
      <c r="TF21" s="15"/>
      <c r="TL21" s="122"/>
      <c r="TM21" s="123"/>
      <c r="TN21" s="106"/>
      <c r="TO21" s="123"/>
      <c r="TW21" s="125"/>
      <c r="TZ21" s="15"/>
      <c r="UA21" s="15"/>
      <c r="UG21" s="122"/>
      <c r="UH21" s="123"/>
      <c r="UI21" s="106"/>
      <c r="UJ21" s="123"/>
      <c r="UR21" s="125"/>
      <c r="UU21" s="15"/>
      <c r="UV21" s="15"/>
      <c r="VB21" s="122"/>
      <c r="VC21" s="123"/>
      <c r="VD21" s="106"/>
      <c r="VE21" s="123"/>
      <c r="VM21" s="125"/>
      <c r="VP21" s="15"/>
      <c r="VQ21" s="15"/>
      <c r="VW21" s="122"/>
      <c r="VX21" s="123"/>
      <c r="VY21" s="106"/>
      <c r="VZ21" s="123"/>
      <c r="WH21" s="125"/>
      <c r="WK21" s="15"/>
      <c r="WL21" s="15"/>
      <c r="WR21" s="122"/>
      <c r="WS21" s="123"/>
      <c r="WT21" s="106"/>
      <c r="WU21" s="123"/>
      <c r="XC21" s="125"/>
      <c r="XF21" s="15"/>
      <c r="XG21" s="15"/>
      <c r="XM21" s="122"/>
      <c r="XN21" s="123"/>
      <c r="XO21" s="106"/>
      <c r="XP21" s="123"/>
      <c r="XX21" s="125"/>
      <c r="YA21" s="15"/>
      <c r="YB21" s="15"/>
      <c r="YH21" s="122"/>
      <c r="YI21" s="123"/>
      <c r="YJ21" s="106"/>
      <c r="YK21" s="123"/>
      <c r="YS21" s="125"/>
      <c r="YV21" s="15"/>
      <c r="YW21" s="15"/>
      <c r="ZC21" s="122"/>
      <c r="ZD21" s="123"/>
      <c r="ZE21" s="106"/>
      <c r="ZF21" s="123"/>
      <c r="ZN21" s="125"/>
      <c r="ZQ21" s="15"/>
      <c r="ZR21" s="15"/>
      <c r="ZX21" s="122"/>
      <c r="ZY21" s="123"/>
      <c r="ZZ21" s="106"/>
      <c r="AAA21" s="123"/>
      <c r="AAI21" s="125"/>
      <c r="AAL21" s="15"/>
      <c r="AAM21" s="15"/>
      <c r="AAS21" s="122"/>
      <c r="AAT21" s="123"/>
      <c r="AAU21" s="106"/>
      <c r="AAV21" s="123"/>
      <c r="ABD21" s="125"/>
      <c r="ABG21" s="15"/>
      <c r="ABH21" s="15"/>
      <c r="ABN21" s="122"/>
      <c r="ABO21" s="123"/>
      <c r="ABP21" s="106"/>
      <c r="ABQ21" s="123"/>
      <c r="ABY21" s="125"/>
      <c r="ACB21" s="15"/>
      <c r="ACC21" s="15"/>
      <c r="ACI21" s="122"/>
      <c r="ACJ21" s="123"/>
      <c r="ACK21" s="106"/>
      <c r="ACL21" s="123"/>
      <c r="ACT21" s="125"/>
      <c r="ACW21" s="15"/>
      <c r="ACX21" s="15"/>
      <c r="ADD21" s="122"/>
      <c r="ADE21" s="123"/>
      <c r="ADF21" s="106"/>
      <c r="ADG21" s="123"/>
      <c r="ADO21" s="125"/>
      <c r="ADR21" s="15"/>
      <c r="ADS21" s="15"/>
      <c r="ADY21" s="122"/>
      <c r="ADZ21" s="123"/>
      <c r="AEA21" s="106"/>
      <c r="AEB21" s="123"/>
      <c r="AEJ21" s="125"/>
      <c r="AEM21" s="15"/>
      <c r="AEN21" s="15"/>
      <c r="AET21" s="122"/>
      <c r="AEU21" s="123"/>
      <c r="AEV21" s="106"/>
      <c r="AEW21" s="123"/>
      <c r="AFE21" s="125"/>
      <c r="AFH21" s="15"/>
      <c r="AFI21" s="15"/>
      <c r="AFO21" s="122"/>
      <c r="AFP21" s="123"/>
      <c r="AFQ21" s="106"/>
      <c r="AFR21" s="123"/>
      <c r="AFZ21" s="125"/>
      <c r="AGC21" s="15"/>
      <c r="AGD21" s="15"/>
      <c r="AGJ21" s="122"/>
      <c r="AGK21" s="123"/>
      <c r="AGL21" s="106"/>
      <c r="AGM21" s="123"/>
      <c r="AGU21" s="125"/>
      <c r="AGX21" s="15"/>
      <c r="AGY21" s="15"/>
      <c r="AHE21" s="122"/>
      <c r="AHF21" s="123"/>
      <c r="AHG21" s="106"/>
      <c r="AHH21" s="123"/>
      <c r="AHP21" s="125"/>
      <c r="AHS21" s="15"/>
      <c r="AHT21" s="15"/>
      <c r="AHZ21" s="122"/>
      <c r="AIA21" s="123"/>
      <c r="AIB21" s="106"/>
      <c r="AIC21" s="123"/>
      <c r="AIK21" s="125"/>
      <c r="AIN21" s="15"/>
      <c r="AIO21" s="15"/>
      <c r="AIU21" s="122"/>
      <c r="AIV21" s="123"/>
      <c r="AIW21" s="106"/>
      <c r="AIX21" s="123"/>
      <c r="AJF21" s="125"/>
      <c r="AJI21" s="15"/>
      <c r="AJJ21" s="15"/>
      <c r="AJP21" s="122"/>
      <c r="AJQ21" s="123"/>
      <c r="AJR21" s="106"/>
      <c r="AJS21" s="123"/>
      <c r="AKA21" s="125"/>
      <c r="AKD21" s="15"/>
      <c r="AKE21" s="15"/>
      <c r="AKK21" s="122"/>
      <c r="AKL21" s="123"/>
      <c r="AKM21" s="106"/>
      <c r="AKN21" s="123"/>
      <c r="AKV21" s="125"/>
      <c r="AKY21" s="15"/>
      <c r="AKZ21" s="15"/>
      <c r="ALF21" s="122"/>
      <c r="ALG21" s="123"/>
      <c r="ALH21" s="106"/>
      <c r="ALI21" s="123"/>
      <c r="ALQ21" s="125"/>
      <c r="ALT21" s="15"/>
      <c r="ALU21" s="15"/>
      <c r="AMA21" s="122"/>
      <c r="AMB21" s="123"/>
      <c r="AMC21" s="106"/>
      <c r="AMD21" s="123"/>
      <c r="AML21" s="125"/>
      <c r="AMO21" s="15"/>
      <c r="AMP21" s="15"/>
      <c r="AMV21" s="122"/>
      <c r="AMW21" s="123"/>
      <c r="AMX21" s="106"/>
      <c r="AMY21" s="123"/>
      <c r="ANG21" s="125"/>
      <c r="ANJ21" s="15"/>
      <c r="ANK21" s="15"/>
      <c r="ANQ21" s="122"/>
      <c r="ANR21" s="123"/>
      <c r="ANS21" s="106"/>
      <c r="ANT21" s="123"/>
      <c r="AOB21" s="125"/>
      <c r="AOE21" s="15"/>
      <c r="AOF21" s="15"/>
      <c r="AOL21" s="122"/>
      <c r="AOM21" s="123"/>
      <c r="AON21" s="106"/>
      <c r="AOO21" s="123"/>
      <c r="AOW21" s="125"/>
      <c r="AOZ21" s="15"/>
      <c r="APA21" s="15"/>
      <c r="APG21" s="122"/>
      <c r="APH21" s="123"/>
      <c r="API21" s="106"/>
      <c r="APJ21" s="123"/>
      <c r="APR21" s="125"/>
      <c r="APU21" s="15"/>
      <c r="APV21" s="15"/>
      <c r="AQB21" s="122"/>
      <c r="AQC21" s="123"/>
      <c r="AQD21" s="106"/>
      <c r="AQE21" s="123"/>
      <c r="AQM21" s="125"/>
      <c r="AQP21" s="15"/>
      <c r="AQQ21" s="15"/>
      <c r="AQW21" s="122"/>
      <c r="AQX21" s="123"/>
      <c r="AQY21" s="106"/>
      <c r="AQZ21" s="123"/>
      <c r="ARH21" s="125"/>
      <c r="ARK21" s="15"/>
      <c r="ARL21" s="15"/>
      <c r="ARR21" s="122"/>
      <c r="ARS21" s="123"/>
      <c r="ART21" s="106"/>
      <c r="ARU21" s="123"/>
      <c r="ASC21" s="125"/>
      <c r="ASF21" s="15"/>
      <c r="ASG21" s="15"/>
      <c r="ASM21" s="122"/>
      <c r="ASN21" s="123"/>
      <c r="ASO21" s="106"/>
      <c r="ASP21" s="123"/>
      <c r="ASX21" s="125"/>
      <c r="ATA21" s="15"/>
      <c r="ATB21" s="15"/>
      <c r="ATH21" s="122"/>
      <c r="ATI21" s="123"/>
      <c r="ATJ21" s="106"/>
      <c r="ATK21" s="123"/>
      <c r="ATS21" s="125"/>
      <c r="ATV21" s="15"/>
      <c r="ATW21" s="15"/>
      <c r="AUC21" s="122"/>
      <c r="AUD21" s="123"/>
      <c r="AUE21" s="106"/>
      <c r="AUF21" s="123"/>
      <c r="AUN21" s="125"/>
      <c r="AUQ21" s="15"/>
      <c r="AUR21" s="15"/>
      <c r="AUX21" s="122"/>
      <c r="AUY21" s="123"/>
      <c r="AUZ21" s="106"/>
      <c r="AVA21" s="123"/>
      <c r="AVI21" s="125"/>
      <c r="AVL21" s="15"/>
      <c r="AVM21" s="15"/>
      <c r="AVS21" s="122"/>
      <c r="AVT21" s="123"/>
      <c r="AVU21" s="106"/>
      <c r="AVV21" s="123"/>
      <c r="AWD21" s="125"/>
      <c r="AWG21" s="15"/>
      <c r="AWH21" s="15"/>
      <c r="AWN21" s="122"/>
      <c r="AWO21" s="123"/>
      <c r="AWP21" s="106"/>
      <c r="AWQ21" s="123"/>
      <c r="AWY21" s="125"/>
      <c r="AXB21" s="15"/>
      <c r="AXC21" s="15"/>
      <c r="AXI21" s="122"/>
      <c r="AXJ21" s="123"/>
      <c r="AXK21" s="106"/>
      <c r="AXL21" s="123"/>
      <c r="AXT21" s="125"/>
      <c r="AXW21" s="15"/>
      <c r="AXX21" s="15"/>
      <c r="AYD21" s="122"/>
      <c r="AYE21" s="123"/>
      <c r="AYF21" s="106"/>
      <c r="AYG21" s="123"/>
      <c r="AYO21" s="125"/>
      <c r="AYR21" s="15"/>
      <c r="AYS21" s="15"/>
      <c r="AYY21" s="122"/>
      <c r="AYZ21" s="123"/>
      <c r="AZA21" s="106"/>
      <c r="AZB21" s="123"/>
      <c r="AZJ21" s="125"/>
      <c r="AZM21" s="15"/>
      <c r="AZN21" s="15"/>
      <c r="AZT21" s="122"/>
      <c r="AZU21" s="123"/>
      <c r="AZV21" s="106"/>
      <c r="AZW21" s="123"/>
      <c r="BAE21" s="125"/>
      <c r="BAH21" s="15"/>
      <c r="BAI21" s="15"/>
      <c r="BAO21" s="122"/>
      <c r="BAP21" s="123"/>
      <c r="BAQ21" s="106"/>
      <c r="BAR21" s="123"/>
      <c r="BAZ21" s="125"/>
      <c r="BBC21" s="15"/>
      <c r="BBD21" s="15"/>
      <c r="BBJ21" s="122"/>
      <c r="BBK21" s="123"/>
      <c r="BBL21" s="106"/>
      <c r="BBM21" s="123"/>
      <c r="BBU21" s="125"/>
      <c r="BBX21" s="15"/>
      <c r="BBY21" s="15"/>
      <c r="BCE21" s="122"/>
      <c r="BCF21" s="123"/>
      <c r="BCG21" s="106"/>
      <c r="BCH21" s="123"/>
      <c r="BCP21" s="125"/>
      <c r="BCS21" s="15"/>
      <c r="BCT21" s="15"/>
      <c r="BCZ21" s="122"/>
      <c r="BDA21" s="123"/>
      <c r="BDB21" s="106"/>
      <c r="BDC21" s="123"/>
      <c r="BDK21" s="125"/>
      <c r="BDN21" s="15"/>
      <c r="BDO21" s="15"/>
      <c r="BDU21" s="122"/>
      <c r="BDV21" s="123"/>
      <c r="BDW21" s="106"/>
      <c r="BDX21" s="123"/>
      <c r="BEF21" s="125"/>
      <c r="BEI21" s="15"/>
      <c r="BEJ21" s="15"/>
      <c r="BEP21" s="122"/>
      <c r="BEQ21" s="123"/>
      <c r="BER21" s="106"/>
      <c r="BES21" s="123"/>
      <c r="BFA21" s="125"/>
      <c r="BFD21" s="15"/>
      <c r="BFE21" s="15"/>
      <c r="BFK21" s="122"/>
      <c r="BFL21" s="123"/>
      <c r="BFM21" s="106"/>
      <c r="BFN21" s="123"/>
      <c r="BFV21" s="125"/>
      <c r="BFY21" s="15"/>
      <c r="BFZ21" s="15"/>
      <c r="BGF21" s="122"/>
      <c r="BGG21" s="123"/>
      <c r="BGH21" s="106"/>
      <c r="BGI21" s="123"/>
      <c r="BGQ21" s="125"/>
      <c r="BGT21" s="15"/>
      <c r="BGU21" s="15"/>
      <c r="BHA21" s="122"/>
      <c r="BHB21" s="123"/>
      <c r="BHC21" s="106"/>
      <c r="BHD21" s="123"/>
      <c r="BHL21" s="125"/>
      <c r="BHO21" s="15"/>
      <c r="BHP21" s="15"/>
      <c r="BHV21" s="122"/>
      <c r="BHW21" s="123"/>
      <c r="BHX21" s="106"/>
      <c r="BHY21" s="123"/>
      <c r="BIG21" s="125"/>
      <c r="BIJ21" s="15"/>
      <c r="BIK21" s="15"/>
      <c r="BIQ21" s="122"/>
      <c r="BIR21" s="123"/>
      <c r="BIS21" s="106"/>
      <c r="BIT21" s="123"/>
      <c r="BJB21" s="125"/>
      <c r="BJE21" s="15"/>
      <c r="BJF21" s="15"/>
      <c r="BJL21" s="122"/>
      <c r="BJM21" s="123"/>
      <c r="BJN21" s="106"/>
      <c r="BJO21" s="123"/>
      <c r="BJW21" s="125"/>
      <c r="BJZ21" s="15"/>
      <c r="BKA21" s="15"/>
      <c r="BKG21" s="122"/>
      <c r="BKH21" s="123"/>
      <c r="BKI21" s="106"/>
      <c r="BKJ21" s="123"/>
      <c r="BKR21" s="125"/>
      <c r="BKU21" s="15"/>
      <c r="BKV21" s="15"/>
      <c r="BLB21" s="122"/>
      <c r="BLC21" s="123"/>
      <c r="BLD21" s="106"/>
      <c r="BLE21" s="123"/>
      <c r="BLM21" s="125"/>
      <c r="BLP21" s="15"/>
      <c r="BLQ21" s="15"/>
      <c r="BLW21" s="122"/>
      <c r="BLX21" s="123"/>
      <c r="BLY21" s="106"/>
      <c r="BLZ21" s="123"/>
      <c r="BMH21" s="125"/>
      <c r="BMK21" s="15"/>
      <c r="BML21" s="15"/>
      <c r="BMR21" s="122"/>
      <c r="BMS21" s="123"/>
      <c r="BMT21" s="106"/>
      <c r="BMU21" s="123"/>
      <c r="BNC21" s="125"/>
      <c r="BNF21" s="15"/>
      <c r="BNG21" s="15"/>
      <c r="BNM21" s="122"/>
      <c r="BNN21" s="123"/>
      <c r="BNO21" s="106"/>
      <c r="BNP21" s="123"/>
      <c r="BNX21" s="125"/>
      <c r="BOA21" s="15"/>
      <c r="BOB21" s="15"/>
      <c r="BOH21" s="122"/>
      <c r="BOI21" s="123"/>
      <c r="BOJ21" s="106"/>
      <c r="BOK21" s="123"/>
      <c r="BOS21" s="125"/>
      <c r="BOV21" s="15"/>
      <c r="BOW21" s="15"/>
      <c r="BPC21" s="122"/>
      <c r="BPD21" s="123"/>
      <c r="BPE21" s="106"/>
      <c r="BPF21" s="123"/>
      <c r="BPN21" s="125"/>
      <c r="BPQ21" s="15"/>
      <c r="BPR21" s="15"/>
      <c r="BPX21" s="122"/>
      <c r="BPY21" s="123"/>
      <c r="BPZ21" s="106"/>
      <c r="BQA21" s="123"/>
      <c r="BQI21" s="125"/>
      <c r="BQL21" s="15"/>
      <c r="BQM21" s="15"/>
      <c r="BQS21" s="122"/>
      <c r="BQT21" s="123"/>
      <c r="BQU21" s="106"/>
      <c r="BQV21" s="123"/>
      <c r="BRD21" s="125"/>
      <c r="BRG21" s="15"/>
      <c r="BRH21" s="15"/>
      <c r="BRN21" s="122"/>
      <c r="BRO21" s="123"/>
      <c r="BRP21" s="106"/>
      <c r="BRQ21" s="123"/>
      <c r="BRY21" s="125"/>
      <c r="BSB21" s="15"/>
      <c r="BSC21" s="15"/>
      <c r="BSI21" s="122"/>
      <c r="BSJ21" s="123"/>
      <c r="BSK21" s="106"/>
      <c r="BSL21" s="123"/>
      <c r="BST21" s="125"/>
      <c r="BSW21" s="15"/>
      <c r="BSX21" s="15"/>
      <c r="BTD21" s="122"/>
      <c r="BTE21" s="123"/>
      <c r="BTF21" s="106"/>
      <c r="BTG21" s="123"/>
      <c r="BTO21" s="125"/>
      <c r="BTR21" s="15"/>
      <c r="BTS21" s="15"/>
      <c r="BTY21" s="122"/>
      <c r="BTZ21" s="123"/>
      <c r="BUA21" s="106"/>
      <c r="BUB21" s="123"/>
      <c r="BUJ21" s="125"/>
      <c r="BUM21" s="15"/>
      <c r="BUN21" s="15"/>
      <c r="BUT21" s="122"/>
      <c r="BUU21" s="123"/>
      <c r="BUV21" s="106"/>
      <c r="BUW21" s="123"/>
      <c r="BVE21" s="125"/>
      <c r="BVH21" s="15"/>
      <c r="BVI21" s="15"/>
      <c r="BVO21" s="122"/>
      <c r="BVP21" s="123"/>
      <c r="BVQ21" s="106"/>
      <c r="BVR21" s="123"/>
      <c r="BVZ21" s="125"/>
      <c r="BWC21" s="15"/>
      <c r="BWD21" s="15"/>
      <c r="BWJ21" s="122"/>
      <c r="BWK21" s="123"/>
      <c r="BWL21" s="106"/>
      <c r="BWM21" s="123"/>
      <c r="BWU21" s="125"/>
      <c r="BWX21" s="15"/>
      <c r="BWY21" s="15"/>
      <c r="BXE21" s="122"/>
      <c r="BXF21" s="123"/>
      <c r="BXG21" s="106"/>
      <c r="BXH21" s="123"/>
      <c r="BXP21" s="125"/>
      <c r="BXS21" s="15"/>
      <c r="BXT21" s="15"/>
      <c r="BXZ21" s="122"/>
      <c r="BYA21" s="123"/>
      <c r="BYB21" s="106"/>
      <c r="BYC21" s="123"/>
      <c r="BYK21" s="125"/>
      <c r="BYN21" s="15"/>
      <c r="BYO21" s="15"/>
      <c r="BYU21" s="122"/>
      <c r="BYV21" s="123"/>
      <c r="BYW21" s="106"/>
      <c r="BYX21" s="123"/>
      <c r="BZF21" s="125"/>
      <c r="BZI21" s="15"/>
      <c r="BZJ21" s="15"/>
      <c r="BZP21" s="122"/>
      <c r="BZQ21" s="123"/>
      <c r="BZR21" s="106"/>
      <c r="BZS21" s="123"/>
      <c r="CAA21" s="125"/>
      <c r="CAD21" s="15"/>
      <c r="CAE21" s="15"/>
      <c r="CAK21" s="122"/>
      <c r="CAL21" s="123"/>
      <c r="CAM21" s="106"/>
      <c r="CAN21" s="123"/>
      <c r="CAV21" s="125"/>
      <c r="CAY21" s="15"/>
      <c r="CAZ21" s="15"/>
      <c r="CBF21" s="122"/>
      <c r="CBG21" s="123"/>
      <c r="CBH21" s="106"/>
      <c r="CBI21" s="123"/>
      <c r="CBQ21" s="125"/>
      <c r="CBT21" s="15"/>
      <c r="CBU21" s="15"/>
      <c r="CCA21" s="122"/>
      <c r="CCB21" s="123"/>
      <c r="CCC21" s="106"/>
      <c r="CCD21" s="123"/>
      <c r="CCL21" s="125"/>
      <c r="CCO21" s="15"/>
      <c r="CCP21" s="15"/>
      <c r="CCV21" s="122"/>
      <c r="CCW21" s="123"/>
      <c r="CCX21" s="106"/>
      <c r="CCY21" s="123"/>
      <c r="CDG21" s="125"/>
      <c r="CDJ21" s="15"/>
      <c r="CDK21" s="15"/>
      <c r="CDQ21" s="122"/>
      <c r="CDR21" s="123"/>
      <c r="CDS21" s="106"/>
      <c r="CDT21" s="123"/>
      <c r="CEB21" s="125"/>
      <c r="CEE21" s="15"/>
      <c r="CEF21" s="15"/>
      <c r="CEL21" s="122"/>
      <c r="CEM21" s="123"/>
      <c r="CEN21" s="106"/>
      <c r="CEO21" s="123"/>
      <c r="CEW21" s="125"/>
      <c r="CEZ21" s="15"/>
      <c r="CFA21" s="15"/>
      <c r="CFG21" s="122"/>
      <c r="CFH21" s="123"/>
      <c r="CFI21" s="106"/>
      <c r="CFJ21" s="123"/>
      <c r="CFR21" s="125"/>
      <c r="CFU21" s="15"/>
      <c r="CFV21" s="15"/>
      <c r="CGB21" s="122"/>
      <c r="CGC21" s="123"/>
      <c r="CGD21" s="106"/>
      <c r="CGE21" s="123"/>
      <c r="CGM21" s="125"/>
      <c r="CGP21" s="15"/>
      <c r="CGQ21" s="15"/>
      <c r="CGW21" s="122"/>
      <c r="CGX21" s="123"/>
      <c r="CGY21" s="106"/>
      <c r="CGZ21" s="123"/>
      <c r="CHH21" s="125"/>
      <c r="CHK21" s="15"/>
      <c r="CHL21" s="15"/>
      <c r="CHR21" s="122"/>
      <c r="CHS21" s="123"/>
      <c r="CHT21" s="106"/>
      <c r="CHU21" s="123"/>
      <c r="CIC21" s="125"/>
      <c r="CIF21" s="15"/>
      <c r="CIG21" s="15"/>
      <c r="CIM21" s="122"/>
      <c r="CIN21" s="123"/>
      <c r="CIO21" s="106"/>
      <c r="CIP21" s="123"/>
      <c r="CIX21" s="125"/>
      <c r="CJA21" s="15"/>
      <c r="CJB21" s="15"/>
      <c r="CJH21" s="122"/>
      <c r="CJI21" s="123"/>
      <c r="CJJ21" s="106"/>
      <c r="CJK21" s="123"/>
      <c r="CJS21" s="125"/>
      <c r="CJV21" s="15"/>
      <c r="CJW21" s="15"/>
      <c r="CKC21" s="122"/>
      <c r="CKD21" s="123"/>
      <c r="CKE21" s="106"/>
      <c r="CKF21" s="123"/>
      <c r="CKN21" s="125"/>
      <c r="CKQ21" s="15"/>
      <c r="CKR21" s="15"/>
      <c r="CKX21" s="122"/>
      <c r="CKY21" s="123"/>
      <c r="CKZ21" s="106"/>
      <c r="CLA21" s="123"/>
      <c r="CLI21" s="125"/>
      <c r="CLL21" s="15"/>
      <c r="CLM21" s="15"/>
      <c r="CLS21" s="122"/>
      <c r="CLT21" s="123"/>
      <c r="CLU21" s="106"/>
      <c r="CLV21" s="123"/>
      <c r="CMD21" s="125"/>
      <c r="CMG21" s="15"/>
      <c r="CMH21" s="15"/>
      <c r="CMN21" s="122"/>
      <c r="CMO21" s="123"/>
      <c r="CMP21" s="106"/>
      <c r="CMQ21" s="123"/>
      <c r="CMY21" s="125"/>
      <c r="CNB21" s="15"/>
      <c r="CNC21" s="15"/>
      <c r="CNI21" s="122"/>
      <c r="CNJ21" s="123"/>
      <c r="CNK21" s="106"/>
      <c r="CNL21" s="123"/>
      <c r="CNT21" s="125"/>
      <c r="CNW21" s="15"/>
      <c r="CNX21" s="15"/>
      <c r="COD21" s="122"/>
      <c r="COE21" s="123"/>
      <c r="COF21" s="106"/>
      <c r="COG21" s="123"/>
      <c r="COO21" s="125"/>
      <c r="COR21" s="15"/>
      <c r="COS21" s="15"/>
      <c r="COY21" s="122"/>
      <c r="COZ21" s="123"/>
      <c r="CPA21" s="106"/>
      <c r="CPB21" s="123"/>
      <c r="CPJ21" s="125"/>
      <c r="CPM21" s="15"/>
      <c r="CPN21" s="15"/>
      <c r="CPT21" s="122"/>
      <c r="CPU21" s="123"/>
      <c r="CPV21" s="106"/>
      <c r="CPW21" s="123"/>
      <c r="CQE21" s="125"/>
      <c r="CQH21" s="15"/>
      <c r="CQI21" s="15"/>
      <c r="CQO21" s="122"/>
      <c r="CQP21" s="123"/>
      <c r="CQQ21" s="106"/>
      <c r="CQR21" s="123"/>
      <c r="CQZ21" s="125"/>
      <c r="CRC21" s="15"/>
      <c r="CRD21" s="15"/>
      <c r="CRJ21" s="122"/>
      <c r="CRK21" s="123"/>
      <c r="CRL21" s="106"/>
      <c r="CRM21" s="123"/>
      <c r="CRU21" s="125"/>
      <c r="CRX21" s="15"/>
      <c r="CRY21" s="15"/>
      <c r="CSE21" s="122"/>
      <c r="CSF21" s="123"/>
      <c r="CSG21" s="106"/>
      <c r="CSH21" s="123"/>
      <c r="CSP21" s="125"/>
      <c r="CSS21" s="15"/>
      <c r="CST21" s="15"/>
      <c r="CSZ21" s="122"/>
      <c r="CTA21" s="123"/>
      <c r="CTB21" s="106"/>
      <c r="CTC21" s="123"/>
      <c r="CTK21" s="125"/>
      <c r="CTN21" s="15"/>
      <c r="CTO21" s="15"/>
      <c r="CTU21" s="122"/>
      <c r="CTV21" s="123"/>
      <c r="CTW21" s="106"/>
      <c r="CTX21" s="123"/>
      <c r="CUF21" s="125"/>
      <c r="CUI21" s="15"/>
      <c r="CUJ21" s="15"/>
      <c r="CUP21" s="122"/>
      <c r="CUQ21" s="123"/>
      <c r="CUR21" s="106"/>
      <c r="CUS21" s="123"/>
      <c r="CVA21" s="125"/>
      <c r="CVD21" s="15"/>
      <c r="CVE21" s="15"/>
      <c r="CVK21" s="122"/>
      <c r="CVL21" s="123"/>
      <c r="CVM21" s="106"/>
      <c r="CVN21" s="123"/>
      <c r="CVV21" s="125"/>
      <c r="CVY21" s="15"/>
      <c r="CVZ21" s="15"/>
      <c r="CWF21" s="122"/>
      <c r="CWG21" s="123"/>
      <c r="CWH21" s="106"/>
      <c r="CWI21" s="123"/>
      <c r="CWQ21" s="125"/>
      <c r="CWT21" s="15"/>
      <c r="CWU21" s="15"/>
      <c r="CXA21" s="122"/>
      <c r="CXB21" s="123"/>
      <c r="CXC21" s="106"/>
      <c r="CXD21" s="123"/>
      <c r="CXL21" s="125"/>
      <c r="CXO21" s="15"/>
      <c r="CXP21" s="15"/>
      <c r="CXV21" s="122"/>
      <c r="CXW21" s="123"/>
      <c r="CXX21" s="106"/>
      <c r="CXY21" s="123"/>
      <c r="CYG21" s="125"/>
      <c r="CYJ21" s="15"/>
      <c r="CYK21" s="15"/>
      <c r="CYQ21" s="122"/>
      <c r="CYR21" s="123"/>
      <c r="CYS21" s="106"/>
      <c r="CYT21" s="123"/>
      <c r="CZB21" s="125"/>
      <c r="CZE21" s="15"/>
      <c r="CZF21" s="15"/>
      <c r="CZL21" s="122"/>
      <c r="CZM21" s="123"/>
      <c r="CZN21" s="106"/>
      <c r="CZO21" s="123"/>
      <c r="CZW21" s="125"/>
      <c r="CZZ21" s="15"/>
      <c r="DAA21" s="15"/>
      <c r="DAG21" s="122"/>
      <c r="DAH21" s="123"/>
      <c r="DAI21" s="106"/>
      <c r="DAJ21" s="123"/>
      <c r="DAR21" s="125"/>
      <c r="DAU21" s="15"/>
      <c r="DAV21" s="15"/>
      <c r="DBB21" s="122"/>
      <c r="DBC21" s="123"/>
      <c r="DBD21" s="106"/>
      <c r="DBE21" s="123"/>
      <c r="DBM21" s="125"/>
      <c r="DBP21" s="15"/>
      <c r="DBQ21" s="15"/>
      <c r="DBW21" s="122"/>
      <c r="DBX21" s="123"/>
      <c r="DBY21" s="106"/>
      <c r="DBZ21" s="123"/>
      <c r="DCH21" s="125"/>
      <c r="DCK21" s="15"/>
      <c r="DCL21" s="15"/>
      <c r="DCR21" s="122"/>
      <c r="DCS21" s="123"/>
      <c r="DCT21" s="106"/>
      <c r="DCU21" s="123"/>
      <c r="DDC21" s="125"/>
      <c r="DDF21" s="15"/>
      <c r="DDG21" s="15"/>
      <c r="DDM21" s="122"/>
      <c r="DDN21" s="123"/>
      <c r="DDO21" s="106"/>
      <c r="DDP21" s="123"/>
      <c r="DDX21" s="125"/>
      <c r="DEA21" s="15"/>
      <c r="DEB21" s="15"/>
      <c r="DEH21" s="122"/>
      <c r="DEI21" s="123"/>
      <c r="DEJ21" s="106"/>
      <c r="DEK21" s="123"/>
      <c r="DES21" s="125"/>
      <c r="DEV21" s="15"/>
      <c r="DEW21" s="15"/>
      <c r="DFC21" s="122"/>
      <c r="DFD21" s="123"/>
      <c r="DFE21" s="106"/>
      <c r="DFF21" s="123"/>
      <c r="DFN21" s="125"/>
      <c r="DFQ21" s="15"/>
      <c r="DFR21" s="15"/>
      <c r="DFX21" s="122"/>
      <c r="DFY21" s="123"/>
      <c r="DFZ21" s="106"/>
      <c r="DGA21" s="123"/>
      <c r="DGI21" s="125"/>
      <c r="DGL21" s="15"/>
      <c r="DGM21" s="15"/>
      <c r="DGS21" s="122"/>
      <c r="DGT21" s="123"/>
      <c r="DGU21" s="106"/>
      <c r="DGV21" s="123"/>
      <c r="DHD21" s="125"/>
      <c r="DHG21" s="15"/>
      <c r="DHH21" s="15"/>
      <c r="DHN21" s="122"/>
      <c r="DHO21" s="123"/>
      <c r="DHP21" s="106"/>
      <c r="DHQ21" s="123"/>
      <c r="DHY21" s="125"/>
      <c r="DIB21" s="15"/>
      <c r="DIC21" s="15"/>
      <c r="DII21" s="122"/>
      <c r="DIJ21" s="123"/>
      <c r="DIK21" s="106"/>
      <c r="DIL21" s="123"/>
      <c r="DIT21" s="125"/>
      <c r="DIW21" s="15"/>
      <c r="DIX21" s="15"/>
      <c r="DJD21" s="122"/>
      <c r="DJE21" s="123"/>
      <c r="DJF21" s="106"/>
      <c r="DJG21" s="123"/>
      <c r="DJO21" s="125"/>
      <c r="DJR21" s="15"/>
      <c r="DJS21" s="15"/>
      <c r="DJY21" s="122"/>
      <c r="DJZ21" s="123"/>
      <c r="DKA21" s="106"/>
      <c r="DKB21" s="123"/>
      <c r="DKJ21" s="125"/>
      <c r="DKM21" s="15"/>
      <c r="DKN21" s="15"/>
      <c r="DKT21" s="122"/>
      <c r="DKU21" s="123"/>
      <c r="DKV21" s="106"/>
      <c r="DKW21" s="123"/>
      <c r="DLE21" s="125"/>
      <c r="DLH21" s="15"/>
      <c r="DLI21" s="15"/>
      <c r="DLO21" s="122"/>
      <c r="DLP21" s="123"/>
      <c r="DLQ21" s="106"/>
      <c r="DLR21" s="123"/>
      <c r="DLZ21" s="125"/>
      <c r="DMC21" s="15"/>
      <c r="DMD21" s="15"/>
      <c r="DMJ21" s="122"/>
      <c r="DMK21" s="123"/>
      <c r="DML21" s="106"/>
      <c r="DMM21" s="123"/>
      <c r="DMU21" s="125"/>
      <c r="DMX21" s="15"/>
      <c r="DMY21" s="15"/>
      <c r="DNE21" s="122"/>
      <c r="DNF21" s="123"/>
      <c r="DNG21" s="106"/>
      <c r="DNH21" s="123"/>
      <c r="DNP21" s="125"/>
      <c r="DNS21" s="15"/>
      <c r="DNT21" s="15"/>
      <c r="DNZ21" s="122"/>
      <c r="DOA21" s="123"/>
      <c r="DOB21" s="106"/>
      <c r="DOC21" s="123"/>
      <c r="DOK21" s="125"/>
      <c r="DON21" s="15"/>
      <c r="DOO21" s="15"/>
      <c r="DOU21" s="122"/>
      <c r="DOV21" s="123"/>
      <c r="DOW21" s="106"/>
      <c r="DOX21" s="123"/>
      <c r="DPF21" s="125"/>
      <c r="DPI21" s="15"/>
      <c r="DPJ21" s="15"/>
      <c r="DPP21" s="122"/>
      <c r="DPQ21" s="123"/>
      <c r="DPR21" s="106"/>
      <c r="DPS21" s="123"/>
      <c r="DQA21" s="125"/>
      <c r="DQD21" s="15"/>
      <c r="DQE21" s="15"/>
      <c r="DQK21" s="122"/>
      <c r="DQL21" s="123"/>
      <c r="DQM21" s="106"/>
      <c r="DQN21" s="123"/>
      <c r="DQV21" s="125"/>
      <c r="DQY21" s="15"/>
      <c r="DQZ21" s="15"/>
      <c r="DRF21" s="122"/>
      <c r="DRG21" s="123"/>
      <c r="DRH21" s="106"/>
      <c r="DRI21" s="123"/>
      <c r="DRQ21" s="125"/>
      <c r="DRT21" s="15"/>
      <c r="DRU21" s="15"/>
      <c r="DSA21" s="122"/>
      <c r="DSB21" s="123"/>
      <c r="DSC21" s="106"/>
      <c r="DSD21" s="123"/>
      <c r="DSL21" s="125"/>
      <c r="DSO21" s="15"/>
      <c r="DSP21" s="15"/>
      <c r="DSV21" s="122"/>
      <c r="DSW21" s="123"/>
      <c r="DSX21" s="106"/>
      <c r="DSY21" s="123"/>
      <c r="DTG21" s="125"/>
      <c r="DTJ21" s="15"/>
      <c r="DTK21" s="15"/>
      <c r="DTQ21" s="122"/>
      <c r="DTR21" s="123"/>
      <c r="DTS21" s="106"/>
      <c r="DTT21" s="123"/>
      <c r="DUB21" s="125"/>
      <c r="DUE21" s="15"/>
      <c r="DUF21" s="15"/>
      <c r="DUL21" s="122"/>
      <c r="DUM21" s="123"/>
      <c r="DUN21" s="106"/>
      <c r="DUO21" s="123"/>
      <c r="DUW21" s="125"/>
      <c r="DUZ21" s="15"/>
      <c r="DVA21" s="15"/>
      <c r="DVG21" s="122"/>
      <c r="DVH21" s="123"/>
      <c r="DVI21" s="106"/>
      <c r="DVJ21" s="123"/>
      <c r="DVR21" s="125"/>
      <c r="DVU21" s="15"/>
      <c r="DVV21" s="15"/>
      <c r="DWB21" s="122"/>
      <c r="DWC21" s="123"/>
      <c r="DWD21" s="106"/>
      <c r="DWE21" s="123"/>
      <c r="DWM21" s="125"/>
      <c r="DWP21" s="15"/>
      <c r="DWQ21" s="15"/>
      <c r="DWW21" s="122"/>
      <c r="DWX21" s="123"/>
      <c r="DWY21" s="106"/>
      <c r="DWZ21" s="123"/>
      <c r="DXH21" s="125"/>
      <c r="DXK21" s="15"/>
      <c r="DXL21" s="15"/>
      <c r="DXR21" s="122"/>
      <c r="DXS21" s="123"/>
      <c r="DXT21" s="106"/>
      <c r="DXU21" s="123"/>
      <c r="DYC21" s="125"/>
      <c r="DYF21" s="15"/>
      <c r="DYG21" s="15"/>
      <c r="DYM21" s="122"/>
      <c r="DYN21" s="123"/>
      <c r="DYO21" s="106"/>
      <c r="DYP21" s="123"/>
      <c r="DYX21" s="125"/>
      <c r="DZA21" s="15"/>
      <c r="DZB21" s="15"/>
      <c r="DZH21" s="122"/>
      <c r="DZI21" s="123"/>
      <c r="DZJ21" s="106"/>
      <c r="DZK21" s="123"/>
      <c r="DZS21" s="125"/>
      <c r="DZV21" s="15"/>
      <c r="DZW21" s="15"/>
      <c r="EAC21" s="122"/>
      <c r="EAD21" s="123"/>
      <c r="EAE21" s="106"/>
      <c r="EAF21" s="123"/>
      <c r="EAN21" s="125"/>
      <c r="EAQ21" s="15"/>
      <c r="EAR21" s="15"/>
      <c r="EAX21" s="122"/>
      <c r="EAY21" s="123"/>
      <c r="EAZ21" s="106"/>
      <c r="EBA21" s="123"/>
      <c r="EBI21" s="125"/>
      <c r="EBL21" s="15"/>
      <c r="EBM21" s="15"/>
      <c r="EBS21" s="122"/>
      <c r="EBT21" s="123"/>
      <c r="EBU21" s="106"/>
      <c r="EBV21" s="123"/>
      <c r="ECD21" s="125"/>
      <c r="ECG21" s="15"/>
      <c r="ECH21" s="15"/>
      <c r="ECN21" s="122"/>
      <c r="ECO21" s="123"/>
      <c r="ECP21" s="106"/>
      <c r="ECQ21" s="123"/>
      <c r="ECY21" s="125"/>
      <c r="EDB21" s="15"/>
      <c r="EDC21" s="15"/>
      <c r="EDI21" s="122"/>
      <c r="EDJ21" s="123"/>
      <c r="EDK21" s="106"/>
      <c r="EDL21" s="123"/>
      <c r="EDT21" s="125"/>
      <c r="EDW21" s="15"/>
      <c r="EDX21" s="15"/>
      <c r="EED21" s="122"/>
      <c r="EEE21" s="123"/>
      <c r="EEF21" s="106"/>
      <c r="EEG21" s="123"/>
      <c r="EEO21" s="125"/>
      <c r="EER21" s="15"/>
      <c r="EES21" s="15"/>
      <c r="EEY21" s="122"/>
      <c r="EEZ21" s="123"/>
      <c r="EFA21" s="106"/>
      <c r="EFB21" s="123"/>
      <c r="EFJ21" s="125"/>
      <c r="EFM21" s="15"/>
      <c r="EFN21" s="15"/>
      <c r="EFT21" s="122"/>
      <c r="EFU21" s="123"/>
      <c r="EFV21" s="106"/>
      <c r="EFW21" s="123"/>
      <c r="EGE21" s="125"/>
      <c r="EGH21" s="15"/>
      <c r="EGI21" s="15"/>
      <c r="EGO21" s="122"/>
      <c r="EGP21" s="123"/>
      <c r="EGQ21" s="106"/>
      <c r="EGR21" s="123"/>
      <c r="EGZ21" s="125"/>
      <c r="EHC21" s="15"/>
      <c r="EHD21" s="15"/>
      <c r="EHJ21" s="122"/>
      <c r="EHK21" s="123"/>
      <c r="EHL21" s="106"/>
      <c r="EHM21" s="123"/>
      <c r="EHU21" s="125"/>
      <c r="EHX21" s="15"/>
      <c r="EHY21" s="15"/>
      <c r="EIE21" s="122"/>
      <c r="EIF21" s="123"/>
      <c r="EIG21" s="106"/>
      <c r="EIH21" s="123"/>
      <c r="EIP21" s="125"/>
      <c r="EIS21" s="15"/>
      <c r="EIT21" s="15"/>
      <c r="EIZ21" s="122"/>
      <c r="EJA21" s="123"/>
      <c r="EJB21" s="106"/>
      <c r="EJC21" s="123"/>
      <c r="EJK21" s="125"/>
      <c r="EJN21" s="15"/>
      <c r="EJO21" s="15"/>
      <c r="EJU21" s="122"/>
      <c r="EJV21" s="123"/>
      <c r="EJW21" s="106"/>
      <c r="EJX21" s="123"/>
      <c r="EKF21" s="125"/>
      <c r="EKI21" s="15"/>
      <c r="EKJ21" s="15"/>
      <c r="EKP21" s="122"/>
      <c r="EKQ21" s="123"/>
      <c r="EKR21" s="106"/>
      <c r="EKS21" s="123"/>
      <c r="ELA21" s="125"/>
      <c r="ELD21" s="15"/>
      <c r="ELE21" s="15"/>
      <c r="ELK21" s="122"/>
      <c r="ELL21" s="123"/>
      <c r="ELM21" s="106"/>
      <c r="ELN21" s="123"/>
      <c r="ELV21" s="125"/>
      <c r="ELY21" s="15"/>
      <c r="ELZ21" s="15"/>
      <c r="EMF21" s="122"/>
      <c r="EMG21" s="123"/>
      <c r="EMH21" s="106"/>
      <c r="EMI21" s="123"/>
      <c r="EMQ21" s="125"/>
      <c r="EMT21" s="15"/>
      <c r="EMU21" s="15"/>
      <c r="ENA21" s="122"/>
      <c r="ENB21" s="123"/>
      <c r="ENC21" s="106"/>
      <c r="END21" s="123"/>
      <c r="ENL21" s="125"/>
      <c r="ENO21" s="15"/>
      <c r="ENP21" s="15"/>
      <c r="ENV21" s="122"/>
      <c r="ENW21" s="123"/>
      <c r="ENX21" s="106"/>
      <c r="ENY21" s="123"/>
      <c r="EOG21" s="125"/>
      <c r="EOJ21" s="15"/>
      <c r="EOK21" s="15"/>
      <c r="EOQ21" s="122"/>
      <c r="EOR21" s="123"/>
      <c r="EOS21" s="106"/>
      <c r="EOT21" s="123"/>
      <c r="EPB21" s="125"/>
      <c r="EPE21" s="15"/>
      <c r="EPF21" s="15"/>
      <c r="EPL21" s="122"/>
      <c r="EPM21" s="123"/>
      <c r="EPN21" s="106"/>
      <c r="EPO21" s="123"/>
      <c r="EPW21" s="125"/>
      <c r="EPZ21" s="15"/>
      <c r="EQA21" s="15"/>
      <c r="EQG21" s="122"/>
      <c r="EQH21" s="123"/>
      <c r="EQI21" s="106"/>
      <c r="EQJ21" s="123"/>
      <c r="EQR21" s="125"/>
      <c r="EQU21" s="15"/>
      <c r="EQV21" s="15"/>
      <c r="ERB21" s="122"/>
      <c r="ERC21" s="123"/>
      <c r="ERD21" s="106"/>
      <c r="ERE21" s="123"/>
      <c r="ERM21" s="125"/>
      <c r="ERP21" s="15"/>
      <c r="ERQ21" s="15"/>
      <c r="ERW21" s="122"/>
      <c r="ERX21" s="123"/>
      <c r="ERY21" s="106"/>
      <c r="ERZ21" s="123"/>
      <c r="ESH21" s="125"/>
      <c r="ESK21" s="15"/>
      <c r="ESL21" s="15"/>
      <c r="ESR21" s="122"/>
      <c r="ESS21" s="123"/>
      <c r="EST21" s="106"/>
      <c r="ESU21" s="123"/>
      <c r="ETC21" s="125"/>
      <c r="ETF21" s="15"/>
      <c r="ETG21" s="15"/>
      <c r="ETM21" s="122"/>
      <c r="ETN21" s="123"/>
      <c r="ETO21" s="106"/>
      <c r="ETP21" s="123"/>
      <c r="ETX21" s="125"/>
      <c r="EUA21" s="15"/>
      <c r="EUB21" s="15"/>
      <c r="EUH21" s="122"/>
      <c r="EUI21" s="123"/>
      <c r="EUJ21" s="106"/>
      <c r="EUK21" s="123"/>
      <c r="EUS21" s="125"/>
      <c r="EUV21" s="15"/>
      <c r="EUW21" s="15"/>
      <c r="EVC21" s="122"/>
      <c r="EVD21" s="123"/>
      <c r="EVE21" s="106"/>
      <c r="EVF21" s="123"/>
      <c r="EVN21" s="125"/>
      <c r="EVQ21" s="15"/>
      <c r="EVR21" s="15"/>
      <c r="EVX21" s="122"/>
      <c r="EVY21" s="123"/>
      <c r="EVZ21" s="106"/>
      <c r="EWA21" s="123"/>
      <c r="EWI21" s="125"/>
      <c r="EWL21" s="15"/>
      <c r="EWM21" s="15"/>
      <c r="EWS21" s="122"/>
      <c r="EWT21" s="123"/>
      <c r="EWU21" s="106"/>
      <c r="EWV21" s="123"/>
      <c r="EXD21" s="125"/>
      <c r="EXG21" s="15"/>
      <c r="EXH21" s="15"/>
      <c r="EXN21" s="122"/>
      <c r="EXO21" s="123"/>
      <c r="EXP21" s="106"/>
      <c r="EXQ21" s="123"/>
      <c r="EXY21" s="125"/>
      <c r="EYB21" s="15"/>
      <c r="EYC21" s="15"/>
      <c r="EYI21" s="122"/>
      <c r="EYJ21" s="123"/>
      <c r="EYK21" s="106"/>
      <c r="EYL21" s="123"/>
      <c r="EYT21" s="125"/>
      <c r="EYW21" s="15"/>
      <c r="EYX21" s="15"/>
      <c r="EZD21" s="122"/>
      <c r="EZE21" s="123"/>
      <c r="EZF21" s="106"/>
      <c r="EZG21" s="123"/>
      <c r="EZO21" s="125"/>
      <c r="EZR21" s="15"/>
      <c r="EZS21" s="15"/>
      <c r="EZY21" s="122"/>
      <c r="EZZ21" s="123"/>
      <c r="FAA21" s="106"/>
      <c r="FAB21" s="123"/>
      <c r="FAJ21" s="125"/>
      <c r="FAM21" s="15"/>
      <c r="FAN21" s="15"/>
      <c r="FAT21" s="122"/>
      <c r="FAU21" s="123"/>
      <c r="FAV21" s="106"/>
      <c r="FAW21" s="123"/>
      <c r="FBE21" s="125"/>
      <c r="FBH21" s="15"/>
      <c r="FBI21" s="15"/>
      <c r="FBO21" s="122"/>
      <c r="FBP21" s="123"/>
      <c r="FBQ21" s="106"/>
      <c r="FBR21" s="123"/>
      <c r="FBZ21" s="125"/>
      <c r="FCC21" s="15"/>
      <c r="FCD21" s="15"/>
      <c r="FCJ21" s="122"/>
      <c r="FCK21" s="123"/>
      <c r="FCL21" s="106"/>
      <c r="FCM21" s="123"/>
      <c r="FCU21" s="125"/>
      <c r="FCX21" s="15"/>
      <c r="FCY21" s="15"/>
      <c r="FDE21" s="122"/>
      <c r="FDF21" s="123"/>
      <c r="FDG21" s="106"/>
      <c r="FDH21" s="123"/>
      <c r="FDP21" s="125"/>
      <c r="FDS21" s="15"/>
      <c r="FDT21" s="15"/>
      <c r="FDZ21" s="122"/>
      <c r="FEA21" s="123"/>
      <c r="FEB21" s="106"/>
      <c r="FEC21" s="123"/>
      <c r="FEK21" s="125"/>
      <c r="FEN21" s="15"/>
      <c r="FEO21" s="15"/>
      <c r="FEU21" s="122"/>
      <c r="FEV21" s="123"/>
      <c r="FEW21" s="106"/>
      <c r="FEX21" s="123"/>
      <c r="FFF21" s="125"/>
      <c r="FFI21" s="15"/>
      <c r="FFJ21" s="15"/>
      <c r="FFP21" s="122"/>
      <c r="FFQ21" s="123"/>
      <c r="FFR21" s="106"/>
      <c r="FFS21" s="123"/>
      <c r="FGA21" s="125"/>
      <c r="FGD21" s="15"/>
      <c r="FGE21" s="15"/>
      <c r="FGK21" s="122"/>
      <c r="FGL21" s="123"/>
      <c r="FGM21" s="106"/>
      <c r="FGN21" s="123"/>
      <c r="FGV21" s="125"/>
      <c r="FGY21" s="15"/>
      <c r="FGZ21" s="15"/>
      <c r="FHF21" s="122"/>
      <c r="FHG21" s="123"/>
      <c r="FHH21" s="106"/>
      <c r="FHI21" s="123"/>
      <c r="FHQ21" s="125"/>
      <c r="FHT21" s="15"/>
      <c r="FHU21" s="15"/>
      <c r="FIA21" s="122"/>
      <c r="FIB21" s="123"/>
      <c r="FIC21" s="106"/>
      <c r="FID21" s="123"/>
      <c r="FIL21" s="125"/>
      <c r="FIO21" s="15"/>
      <c r="FIP21" s="15"/>
      <c r="FIV21" s="122"/>
      <c r="FIW21" s="123"/>
      <c r="FIX21" s="106"/>
      <c r="FIY21" s="123"/>
      <c r="FJG21" s="125"/>
      <c r="FJJ21" s="15"/>
      <c r="FJK21" s="15"/>
      <c r="FJQ21" s="122"/>
      <c r="FJR21" s="123"/>
      <c r="FJS21" s="106"/>
      <c r="FJT21" s="123"/>
      <c r="FKB21" s="125"/>
      <c r="FKE21" s="15"/>
      <c r="FKF21" s="15"/>
      <c r="FKL21" s="122"/>
      <c r="FKM21" s="123"/>
      <c r="FKN21" s="106"/>
      <c r="FKO21" s="123"/>
      <c r="FKW21" s="125"/>
      <c r="FKZ21" s="15"/>
      <c r="FLA21" s="15"/>
      <c r="FLG21" s="122"/>
      <c r="FLH21" s="123"/>
      <c r="FLI21" s="106"/>
      <c r="FLJ21" s="123"/>
      <c r="FLR21" s="125"/>
      <c r="FLU21" s="15"/>
      <c r="FLV21" s="15"/>
      <c r="FMB21" s="122"/>
      <c r="FMC21" s="123"/>
      <c r="FMD21" s="106"/>
      <c r="FME21" s="123"/>
      <c r="FMM21" s="125"/>
      <c r="FMP21" s="15"/>
      <c r="FMQ21" s="15"/>
      <c r="FMW21" s="122"/>
      <c r="FMX21" s="123"/>
      <c r="FMY21" s="106"/>
      <c r="FMZ21" s="123"/>
      <c r="FNH21" s="125"/>
      <c r="FNK21" s="15"/>
      <c r="FNL21" s="15"/>
      <c r="FNR21" s="122"/>
      <c r="FNS21" s="123"/>
      <c r="FNT21" s="106"/>
      <c r="FNU21" s="123"/>
      <c r="FOC21" s="125"/>
      <c r="FOF21" s="15"/>
      <c r="FOG21" s="15"/>
      <c r="FOM21" s="122"/>
      <c r="FON21" s="123"/>
      <c r="FOO21" s="106"/>
      <c r="FOP21" s="123"/>
      <c r="FOX21" s="125"/>
      <c r="FPA21" s="15"/>
      <c r="FPB21" s="15"/>
      <c r="FPH21" s="122"/>
      <c r="FPI21" s="123"/>
      <c r="FPJ21" s="106"/>
      <c r="FPK21" s="123"/>
      <c r="FPS21" s="125"/>
      <c r="FPV21" s="15"/>
      <c r="FPW21" s="15"/>
      <c r="FQC21" s="122"/>
      <c r="FQD21" s="123"/>
      <c r="FQE21" s="106"/>
      <c r="FQF21" s="123"/>
      <c r="FQN21" s="125"/>
      <c r="FQQ21" s="15"/>
      <c r="FQR21" s="15"/>
      <c r="FQX21" s="122"/>
      <c r="FQY21" s="123"/>
      <c r="FQZ21" s="106"/>
      <c r="FRA21" s="123"/>
      <c r="FRI21" s="125"/>
      <c r="FRL21" s="15"/>
      <c r="FRM21" s="15"/>
      <c r="FRS21" s="122"/>
      <c r="FRT21" s="123"/>
      <c r="FRU21" s="106"/>
      <c r="FRV21" s="123"/>
      <c r="FSD21" s="125"/>
      <c r="FSG21" s="15"/>
      <c r="FSH21" s="15"/>
      <c r="FSN21" s="122"/>
      <c r="FSO21" s="123"/>
      <c r="FSP21" s="106"/>
      <c r="FSQ21" s="123"/>
      <c r="FSY21" s="125"/>
      <c r="FTB21" s="15"/>
      <c r="FTC21" s="15"/>
      <c r="FTI21" s="122"/>
      <c r="FTJ21" s="123"/>
      <c r="FTK21" s="106"/>
      <c r="FTL21" s="123"/>
      <c r="FTT21" s="125"/>
      <c r="FTW21" s="15"/>
      <c r="FTX21" s="15"/>
      <c r="FUD21" s="122"/>
      <c r="FUE21" s="123"/>
      <c r="FUF21" s="106"/>
      <c r="FUG21" s="123"/>
      <c r="FUO21" s="125"/>
      <c r="FUR21" s="15"/>
      <c r="FUS21" s="15"/>
      <c r="FUY21" s="122"/>
      <c r="FUZ21" s="123"/>
      <c r="FVA21" s="106"/>
      <c r="FVB21" s="123"/>
      <c r="FVJ21" s="125"/>
      <c r="FVM21" s="15"/>
      <c r="FVN21" s="15"/>
      <c r="FVT21" s="122"/>
      <c r="FVU21" s="123"/>
      <c r="FVV21" s="106"/>
      <c r="FVW21" s="123"/>
      <c r="FWE21" s="125"/>
      <c r="FWH21" s="15"/>
      <c r="FWI21" s="15"/>
      <c r="FWO21" s="122"/>
      <c r="FWP21" s="123"/>
      <c r="FWQ21" s="106"/>
      <c r="FWR21" s="123"/>
      <c r="FWZ21" s="125"/>
      <c r="FXC21" s="15"/>
      <c r="FXD21" s="15"/>
      <c r="FXJ21" s="122"/>
      <c r="FXK21" s="123"/>
      <c r="FXL21" s="106"/>
      <c r="FXM21" s="123"/>
      <c r="FXU21" s="125"/>
      <c r="FXX21" s="15"/>
      <c r="FXY21" s="15"/>
      <c r="FYE21" s="122"/>
      <c r="FYF21" s="123"/>
      <c r="FYG21" s="106"/>
      <c r="FYH21" s="123"/>
      <c r="FYP21" s="125"/>
      <c r="FYS21" s="15"/>
      <c r="FYT21" s="15"/>
      <c r="FYZ21" s="122"/>
      <c r="FZA21" s="123"/>
      <c r="FZB21" s="106"/>
      <c r="FZC21" s="123"/>
      <c r="FZK21" s="125"/>
      <c r="FZN21" s="15"/>
      <c r="FZO21" s="15"/>
      <c r="FZU21" s="122"/>
      <c r="FZV21" s="123"/>
      <c r="FZW21" s="106"/>
      <c r="FZX21" s="123"/>
      <c r="GAF21" s="125"/>
      <c r="GAI21" s="15"/>
      <c r="GAJ21" s="15"/>
      <c r="GAP21" s="122"/>
      <c r="GAQ21" s="123"/>
      <c r="GAR21" s="106"/>
      <c r="GAS21" s="123"/>
      <c r="GBA21" s="125"/>
      <c r="GBD21" s="15"/>
      <c r="GBE21" s="15"/>
      <c r="GBK21" s="122"/>
      <c r="GBL21" s="123"/>
      <c r="GBM21" s="106"/>
      <c r="GBN21" s="123"/>
      <c r="GBV21" s="125"/>
      <c r="GBY21" s="15"/>
      <c r="GBZ21" s="15"/>
      <c r="GCF21" s="122"/>
      <c r="GCG21" s="123"/>
      <c r="GCH21" s="106"/>
      <c r="GCI21" s="123"/>
      <c r="GCQ21" s="125"/>
      <c r="GCT21" s="15"/>
      <c r="GCU21" s="15"/>
      <c r="GDA21" s="122"/>
      <c r="GDB21" s="123"/>
      <c r="GDC21" s="106"/>
      <c r="GDD21" s="123"/>
      <c r="GDL21" s="125"/>
      <c r="GDO21" s="15"/>
      <c r="GDP21" s="15"/>
      <c r="GDV21" s="122"/>
      <c r="GDW21" s="123"/>
      <c r="GDX21" s="106"/>
      <c r="GDY21" s="123"/>
      <c r="GEG21" s="125"/>
      <c r="GEJ21" s="15"/>
      <c r="GEK21" s="15"/>
      <c r="GEQ21" s="122"/>
      <c r="GER21" s="123"/>
      <c r="GES21" s="106"/>
      <c r="GET21" s="123"/>
      <c r="GFB21" s="125"/>
      <c r="GFE21" s="15"/>
      <c r="GFF21" s="15"/>
      <c r="GFL21" s="122"/>
      <c r="GFM21" s="123"/>
      <c r="GFN21" s="106"/>
      <c r="GFO21" s="123"/>
      <c r="GFW21" s="125"/>
      <c r="GFZ21" s="15"/>
      <c r="GGA21" s="15"/>
      <c r="GGG21" s="122"/>
      <c r="GGH21" s="123"/>
      <c r="GGI21" s="106"/>
      <c r="GGJ21" s="123"/>
      <c r="GGR21" s="125"/>
      <c r="GGU21" s="15"/>
      <c r="GGV21" s="15"/>
      <c r="GHB21" s="122"/>
      <c r="GHC21" s="123"/>
      <c r="GHD21" s="106"/>
      <c r="GHE21" s="123"/>
      <c r="GHM21" s="125"/>
      <c r="GHP21" s="15"/>
      <c r="GHQ21" s="15"/>
      <c r="GHW21" s="122"/>
      <c r="GHX21" s="123"/>
      <c r="GHY21" s="106"/>
      <c r="GHZ21" s="123"/>
      <c r="GIH21" s="125"/>
      <c r="GIK21" s="15"/>
      <c r="GIL21" s="15"/>
      <c r="GIR21" s="122"/>
      <c r="GIS21" s="123"/>
      <c r="GIT21" s="106"/>
      <c r="GIU21" s="123"/>
      <c r="GJC21" s="125"/>
      <c r="GJF21" s="15"/>
      <c r="GJG21" s="15"/>
      <c r="GJM21" s="122"/>
      <c r="GJN21" s="123"/>
      <c r="GJO21" s="106"/>
      <c r="GJP21" s="123"/>
      <c r="GJX21" s="125"/>
      <c r="GKA21" s="15"/>
      <c r="GKB21" s="15"/>
      <c r="GKH21" s="122"/>
      <c r="GKI21" s="123"/>
      <c r="GKJ21" s="106"/>
      <c r="GKK21" s="123"/>
      <c r="GKS21" s="125"/>
      <c r="GKV21" s="15"/>
      <c r="GKW21" s="15"/>
      <c r="GLC21" s="122"/>
      <c r="GLD21" s="123"/>
      <c r="GLE21" s="106"/>
      <c r="GLF21" s="123"/>
      <c r="GLN21" s="125"/>
      <c r="GLQ21" s="15"/>
      <c r="GLR21" s="15"/>
      <c r="GLX21" s="122"/>
      <c r="GLY21" s="123"/>
      <c r="GLZ21" s="106"/>
      <c r="GMA21" s="123"/>
      <c r="GMI21" s="125"/>
      <c r="GML21" s="15"/>
      <c r="GMM21" s="15"/>
      <c r="GMS21" s="122"/>
      <c r="GMT21" s="123"/>
      <c r="GMU21" s="106"/>
      <c r="GMV21" s="123"/>
      <c r="GND21" s="125"/>
      <c r="GNG21" s="15"/>
      <c r="GNH21" s="15"/>
      <c r="GNN21" s="122"/>
      <c r="GNO21" s="123"/>
      <c r="GNP21" s="106"/>
      <c r="GNQ21" s="123"/>
      <c r="GNY21" s="125"/>
      <c r="GOB21" s="15"/>
      <c r="GOC21" s="15"/>
      <c r="GOI21" s="122"/>
      <c r="GOJ21" s="123"/>
      <c r="GOK21" s="106"/>
      <c r="GOL21" s="123"/>
      <c r="GOT21" s="125"/>
      <c r="GOW21" s="15"/>
      <c r="GOX21" s="15"/>
      <c r="GPD21" s="122"/>
      <c r="GPE21" s="123"/>
      <c r="GPF21" s="106"/>
      <c r="GPG21" s="123"/>
      <c r="GPO21" s="125"/>
      <c r="GPR21" s="15"/>
      <c r="GPS21" s="15"/>
      <c r="GPY21" s="122"/>
      <c r="GPZ21" s="123"/>
      <c r="GQA21" s="106"/>
      <c r="GQB21" s="123"/>
      <c r="GQJ21" s="125"/>
      <c r="GQM21" s="15"/>
      <c r="GQN21" s="15"/>
      <c r="GQT21" s="122"/>
      <c r="GQU21" s="123"/>
      <c r="GQV21" s="106"/>
      <c r="GQW21" s="123"/>
      <c r="GRE21" s="125"/>
      <c r="GRH21" s="15"/>
      <c r="GRI21" s="15"/>
      <c r="GRO21" s="122"/>
      <c r="GRP21" s="123"/>
      <c r="GRQ21" s="106"/>
      <c r="GRR21" s="123"/>
      <c r="GRZ21" s="125"/>
      <c r="GSC21" s="15"/>
      <c r="GSD21" s="15"/>
      <c r="GSJ21" s="122"/>
      <c r="GSK21" s="123"/>
      <c r="GSL21" s="106"/>
      <c r="GSM21" s="123"/>
      <c r="GSU21" s="125"/>
      <c r="GSX21" s="15"/>
      <c r="GSY21" s="15"/>
      <c r="GTE21" s="122"/>
      <c r="GTF21" s="123"/>
      <c r="GTG21" s="106"/>
      <c r="GTH21" s="123"/>
      <c r="GTP21" s="125"/>
      <c r="GTS21" s="15"/>
      <c r="GTT21" s="15"/>
      <c r="GTZ21" s="122"/>
      <c r="GUA21" s="123"/>
      <c r="GUB21" s="106"/>
      <c r="GUC21" s="123"/>
      <c r="GUK21" s="125"/>
      <c r="GUN21" s="15"/>
      <c r="GUO21" s="15"/>
      <c r="GUU21" s="122"/>
      <c r="GUV21" s="123"/>
      <c r="GUW21" s="106"/>
      <c r="GUX21" s="123"/>
      <c r="GVF21" s="125"/>
      <c r="GVI21" s="15"/>
      <c r="GVJ21" s="15"/>
      <c r="GVP21" s="122"/>
      <c r="GVQ21" s="123"/>
      <c r="GVR21" s="106"/>
      <c r="GVS21" s="123"/>
      <c r="GWA21" s="125"/>
      <c r="GWD21" s="15"/>
      <c r="GWE21" s="15"/>
      <c r="GWK21" s="122"/>
      <c r="GWL21" s="123"/>
      <c r="GWM21" s="106"/>
      <c r="GWN21" s="123"/>
      <c r="GWV21" s="125"/>
      <c r="GWY21" s="15"/>
      <c r="GWZ21" s="15"/>
      <c r="GXF21" s="122"/>
      <c r="GXG21" s="123"/>
      <c r="GXH21" s="106"/>
      <c r="GXI21" s="123"/>
      <c r="GXQ21" s="125"/>
      <c r="GXT21" s="15"/>
      <c r="GXU21" s="15"/>
      <c r="GYA21" s="122"/>
      <c r="GYB21" s="123"/>
      <c r="GYC21" s="106"/>
      <c r="GYD21" s="123"/>
      <c r="GYL21" s="125"/>
      <c r="GYO21" s="15"/>
      <c r="GYP21" s="15"/>
      <c r="GYV21" s="122"/>
      <c r="GYW21" s="123"/>
      <c r="GYX21" s="106"/>
      <c r="GYY21" s="123"/>
      <c r="GZG21" s="125"/>
      <c r="GZJ21" s="15"/>
      <c r="GZK21" s="15"/>
      <c r="GZQ21" s="122"/>
      <c r="GZR21" s="123"/>
      <c r="GZS21" s="106"/>
      <c r="GZT21" s="123"/>
      <c r="HAB21" s="125"/>
      <c r="HAE21" s="15"/>
      <c r="HAF21" s="15"/>
      <c r="HAL21" s="122"/>
      <c r="HAM21" s="123"/>
      <c r="HAN21" s="106"/>
      <c r="HAO21" s="123"/>
      <c r="HAW21" s="125"/>
      <c r="HAZ21" s="15"/>
      <c r="HBA21" s="15"/>
      <c r="HBG21" s="122"/>
      <c r="HBH21" s="123"/>
      <c r="HBI21" s="106"/>
      <c r="HBJ21" s="123"/>
      <c r="HBR21" s="125"/>
      <c r="HBU21" s="15"/>
      <c r="HBV21" s="15"/>
      <c r="HCB21" s="122"/>
      <c r="HCC21" s="123"/>
      <c r="HCD21" s="106"/>
      <c r="HCE21" s="123"/>
      <c r="HCM21" s="125"/>
      <c r="HCP21" s="15"/>
      <c r="HCQ21" s="15"/>
      <c r="HCW21" s="122"/>
      <c r="HCX21" s="123"/>
      <c r="HCY21" s="106"/>
      <c r="HCZ21" s="123"/>
      <c r="HDH21" s="125"/>
      <c r="HDK21" s="15"/>
      <c r="HDL21" s="15"/>
      <c r="HDR21" s="122"/>
      <c r="HDS21" s="123"/>
      <c r="HDT21" s="106"/>
      <c r="HDU21" s="123"/>
      <c r="HEC21" s="125"/>
      <c r="HEF21" s="15"/>
      <c r="HEG21" s="15"/>
      <c r="HEM21" s="122"/>
      <c r="HEN21" s="123"/>
      <c r="HEO21" s="106"/>
      <c r="HEP21" s="123"/>
      <c r="HEX21" s="125"/>
      <c r="HFA21" s="15"/>
      <c r="HFB21" s="15"/>
      <c r="HFH21" s="122"/>
      <c r="HFI21" s="123"/>
      <c r="HFJ21" s="106"/>
      <c r="HFK21" s="123"/>
      <c r="HFS21" s="125"/>
      <c r="HFV21" s="15"/>
      <c r="HFW21" s="15"/>
      <c r="HGC21" s="122"/>
      <c r="HGD21" s="123"/>
      <c r="HGE21" s="106"/>
      <c r="HGF21" s="123"/>
      <c r="HGN21" s="125"/>
      <c r="HGQ21" s="15"/>
      <c r="HGR21" s="15"/>
      <c r="HGX21" s="122"/>
      <c r="HGY21" s="123"/>
      <c r="HGZ21" s="106"/>
      <c r="HHA21" s="123"/>
      <c r="HHI21" s="125"/>
      <c r="HHL21" s="15"/>
      <c r="HHM21" s="15"/>
      <c r="HHS21" s="122"/>
      <c r="HHT21" s="123"/>
      <c r="HHU21" s="106"/>
      <c r="HHV21" s="123"/>
      <c r="HID21" s="125"/>
      <c r="HIG21" s="15"/>
      <c r="HIH21" s="15"/>
      <c r="HIN21" s="122"/>
      <c r="HIO21" s="123"/>
      <c r="HIP21" s="106"/>
      <c r="HIQ21" s="123"/>
      <c r="HIY21" s="125"/>
      <c r="HJB21" s="15"/>
      <c r="HJC21" s="15"/>
      <c r="HJI21" s="122"/>
      <c r="HJJ21" s="123"/>
      <c r="HJK21" s="106"/>
      <c r="HJL21" s="123"/>
      <c r="HJT21" s="125"/>
      <c r="HJW21" s="15"/>
      <c r="HJX21" s="15"/>
      <c r="HKD21" s="122"/>
      <c r="HKE21" s="123"/>
      <c r="HKF21" s="106"/>
      <c r="HKG21" s="123"/>
      <c r="HKO21" s="125"/>
      <c r="HKR21" s="15"/>
      <c r="HKS21" s="15"/>
      <c r="HKY21" s="122"/>
      <c r="HKZ21" s="123"/>
      <c r="HLA21" s="106"/>
      <c r="HLB21" s="123"/>
      <c r="HLJ21" s="125"/>
      <c r="HLM21" s="15"/>
      <c r="HLN21" s="15"/>
      <c r="HLT21" s="122"/>
      <c r="HLU21" s="123"/>
      <c r="HLV21" s="106"/>
      <c r="HLW21" s="123"/>
      <c r="HME21" s="125"/>
      <c r="HMH21" s="15"/>
      <c r="HMI21" s="15"/>
      <c r="HMO21" s="122"/>
      <c r="HMP21" s="123"/>
      <c r="HMQ21" s="106"/>
      <c r="HMR21" s="123"/>
      <c r="HMZ21" s="125"/>
      <c r="HNC21" s="15"/>
      <c r="HND21" s="15"/>
      <c r="HNJ21" s="122"/>
      <c r="HNK21" s="123"/>
      <c r="HNL21" s="106"/>
      <c r="HNM21" s="123"/>
      <c r="HNU21" s="125"/>
      <c r="HNX21" s="15"/>
      <c r="HNY21" s="15"/>
      <c r="HOE21" s="122"/>
      <c r="HOF21" s="123"/>
      <c r="HOG21" s="106"/>
      <c r="HOH21" s="123"/>
      <c r="HOP21" s="125"/>
      <c r="HOS21" s="15"/>
      <c r="HOT21" s="15"/>
      <c r="HOZ21" s="122"/>
      <c r="HPA21" s="123"/>
      <c r="HPB21" s="106"/>
      <c r="HPC21" s="123"/>
      <c r="HPK21" s="125"/>
      <c r="HPN21" s="15"/>
      <c r="HPO21" s="15"/>
      <c r="HPU21" s="122"/>
      <c r="HPV21" s="123"/>
      <c r="HPW21" s="106"/>
      <c r="HPX21" s="123"/>
      <c r="HQF21" s="125"/>
      <c r="HQI21" s="15"/>
      <c r="HQJ21" s="15"/>
      <c r="HQP21" s="122"/>
      <c r="HQQ21" s="123"/>
      <c r="HQR21" s="106"/>
      <c r="HQS21" s="123"/>
      <c r="HRA21" s="125"/>
      <c r="HRD21" s="15"/>
      <c r="HRE21" s="15"/>
      <c r="HRK21" s="122"/>
      <c r="HRL21" s="123"/>
      <c r="HRM21" s="106"/>
      <c r="HRN21" s="123"/>
      <c r="HRV21" s="125"/>
      <c r="HRY21" s="15"/>
      <c r="HRZ21" s="15"/>
      <c r="HSF21" s="122"/>
      <c r="HSG21" s="123"/>
      <c r="HSH21" s="106"/>
      <c r="HSI21" s="123"/>
      <c r="HSQ21" s="125"/>
      <c r="HST21" s="15"/>
      <c r="HSU21" s="15"/>
      <c r="HTA21" s="122"/>
      <c r="HTB21" s="123"/>
      <c r="HTC21" s="106"/>
      <c r="HTD21" s="123"/>
      <c r="HTL21" s="125"/>
      <c r="HTO21" s="15"/>
      <c r="HTP21" s="15"/>
      <c r="HTV21" s="122"/>
      <c r="HTW21" s="123"/>
      <c r="HTX21" s="106"/>
      <c r="HTY21" s="123"/>
      <c r="HUG21" s="125"/>
      <c r="HUJ21" s="15"/>
      <c r="HUK21" s="15"/>
      <c r="HUQ21" s="122"/>
      <c r="HUR21" s="123"/>
      <c r="HUS21" s="106"/>
      <c r="HUT21" s="123"/>
      <c r="HVB21" s="125"/>
      <c r="HVE21" s="15"/>
      <c r="HVF21" s="15"/>
      <c r="HVL21" s="122"/>
      <c r="HVM21" s="123"/>
      <c r="HVN21" s="106"/>
      <c r="HVO21" s="123"/>
      <c r="HVW21" s="125"/>
      <c r="HVZ21" s="15"/>
      <c r="HWA21" s="15"/>
      <c r="HWG21" s="122"/>
      <c r="HWH21" s="123"/>
      <c r="HWI21" s="106"/>
      <c r="HWJ21" s="123"/>
      <c r="HWR21" s="125"/>
      <c r="HWU21" s="15"/>
      <c r="HWV21" s="15"/>
      <c r="HXB21" s="122"/>
      <c r="HXC21" s="123"/>
      <c r="HXD21" s="106"/>
      <c r="HXE21" s="123"/>
      <c r="HXM21" s="125"/>
      <c r="HXP21" s="15"/>
      <c r="HXQ21" s="15"/>
      <c r="HXW21" s="122"/>
      <c r="HXX21" s="123"/>
      <c r="HXY21" s="106"/>
      <c r="HXZ21" s="123"/>
      <c r="HYH21" s="125"/>
      <c r="HYK21" s="15"/>
      <c r="HYL21" s="15"/>
      <c r="HYR21" s="122"/>
      <c r="HYS21" s="123"/>
      <c r="HYT21" s="106"/>
      <c r="HYU21" s="123"/>
      <c r="HZC21" s="125"/>
      <c r="HZF21" s="15"/>
      <c r="HZG21" s="15"/>
      <c r="HZM21" s="122"/>
      <c r="HZN21" s="123"/>
      <c r="HZO21" s="106"/>
      <c r="HZP21" s="123"/>
      <c r="HZX21" s="125"/>
      <c r="IAA21" s="15"/>
      <c r="IAB21" s="15"/>
      <c r="IAH21" s="122"/>
      <c r="IAI21" s="123"/>
      <c r="IAJ21" s="106"/>
      <c r="IAK21" s="123"/>
      <c r="IAS21" s="125"/>
      <c r="IAV21" s="15"/>
      <c r="IAW21" s="15"/>
      <c r="IBC21" s="122"/>
      <c r="IBD21" s="123"/>
      <c r="IBE21" s="106"/>
      <c r="IBF21" s="123"/>
      <c r="IBN21" s="125"/>
      <c r="IBQ21" s="15"/>
      <c r="IBR21" s="15"/>
      <c r="IBX21" s="122"/>
      <c r="IBY21" s="123"/>
      <c r="IBZ21" s="106"/>
      <c r="ICA21" s="123"/>
      <c r="ICI21" s="125"/>
      <c r="ICL21" s="15"/>
      <c r="ICM21" s="15"/>
      <c r="ICS21" s="122"/>
      <c r="ICT21" s="123"/>
      <c r="ICU21" s="106"/>
      <c r="ICV21" s="123"/>
      <c r="IDD21" s="125"/>
      <c r="IDG21" s="15"/>
      <c r="IDH21" s="15"/>
      <c r="IDN21" s="122"/>
      <c r="IDO21" s="123"/>
      <c r="IDP21" s="106"/>
      <c r="IDQ21" s="123"/>
      <c r="IDY21" s="125"/>
      <c r="IEB21" s="15"/>
      <c r="IEC21" s="15"/>
      <c r="IEI21" s="122"/>
      <c r="IEJ21" s="123"/>
      <c r="IEK21" s="106"/>
      <c r="IEL21" s="123"/>
      <c r="IET21" s="125"/>
      <c r="IEW21" s="15"/>
      <c r="IEX21" s="15"/>
      <c r="IFD21" s="122"/>
      <c r="IFE21" s="123"/>
      <c r="IFF21" s="106"/>
      <c r="IFG21" s="123"/>
      <c r="IFO21" s="125"/>
      <c r="IFR21" s="15"/>
      <c r="IFS21" s="15"/>
      <c r="IFY21" s="122"/>
      <c r="IFZ21" s="123"/>
      <c r="IGA21" s="106"/>
      <c r="IGB21" s="123"/>
      <c r="IGJ21" s="125"/>
      <c r="IGM21" s="15"/>
      <c r="IGN21" s="15"/>
      <c r="IGT21" s="122"/>
      <c r="IGU21" s="123"/>
      <c r="IGV21" s="106"/>
      <c r="IGW21" s="123"/>
      <c r="IHE21" s="125"/>
      <c r="IHH21" s="15"/>
      <c r="IHI21" s="15"/>
      <c r="IHO21" s="122"/>
      <c r="IHP21" s="123"/>
      <c r="IHQ21" s="106"/>
      <c r="IHR21" s="123"/>
      <c r="IHZ21" s="125"/>
      <c r="IIC21" s="15"/>
      <c r="IID21" s="15"/>
      <c r="IIJ21" s="122"/>
      <c r="IIK21" s="123"/>
      <c r="IIL21" s="106"/>
      <c r="IIM21" s="123"/>
      <c r="IIU21" s="125"/>
      <c r="IIX21" s="15"/>
      <c r="IIY21" s="15"/>
      <c r="IJE21" s="122"/>
      <c r="IJF21" s="123"/>
      <c r="IJG21" s="106"/>
      <c r="IJH21" s="123"/>
      <c r="IJP21" s="125"/>
      <c r="IJS21" s="15"/>
      <c r="IJT21" s="15"/>
      <c r="IJZ21" s="122"/>
      <c r="IKA21" s="123"/>
      <c r="IKB21" s="106"/>
      <c r="IKC21" s="123"/>
      <c r="IKK21" s="125"/>
      <c r="IKN21" s="15"/>
      <c r="IKO21" s="15"/>
      <c r="IKU21" s="122"/>
      <c r="IKV21" s="123"/>
      <c r="IKW21" s="106"/>
      <c r="IKX21" s="123"/>
      <c r="ILF21" s="125"/>
      <c r="ILI21" s="15"/>
      <c r="ILJ21" s="15"/>
      <c r="ILP21" s="122"/>
      <c r="ILQ21" s="123"/>
      <c r="ILR21" s="106"/>
      <c r="ILS21" s="123"/>
      <c r="IMA21" s="125"/>
      <c r="IMD21" s="15"/>
      <c r="IME21" s="15"/>
      <c r="IMK21" s="122"/>
      <c r="IML21" s="123"/>
      <c r="IMM21" s="106"/>
      <c r="IMN21" s="123"/>
      <c r="IMV21" s="125"/>
      <c r="IMY21" s="15"/>
      <c r="IMZ21" s="15"/>
      <c r="INF21" s="122"/>
      <c r="ING21" s="123"/>
      <c r="INH21" s="106"/>
      <c r="INI21" s="123"/>
      <c r="INQ21" s="125"/>
      <c r="INT21" s="15"/>
      <c r="INU21" s="15"/>
      <c r="IOA21" s="122"/>
      <c r="IOB21" s="123"/>
      <c r="IOC21" s="106"/>
      <c r="IOD21" s="123"/>
      <c r="IOL21" s="125"/>
      <c r="IOO21" s="15"/>
      <c r="IOP21" s="15"/>
      <c r="IOV21" s="122"/>
      <c r="IOW21" s="123"/>
      <c r="IOX21" s="106"/>
      <c r="IOY21" s="123"/>
      <c r="IPG21" s="125"/>
      <c r="IPJ21" s="15"/>
      <c r="IPK21" s="15"/>
      <c r="IPQ21" s="122"/>
      <c r="IPR21" s="123"/>
      <c r="IPS21" s="106"/>
      <c r="IPT21" s="123"/>
      <c r="IQB21" s="125"/>
      <c r="IQE21" s="15"/>
      <c r="IQF21" s="15"/>
      <c r="IQL21" s="122"/>
      <c r="IQM21" s="123"/>
      <c r="IQN21" s="106"/>
      <c r="IQO21" s="123"/>
      <c r="IQW21" s="125"/>
      <c r="IQZ21" s="15"/>
      <c r="IRA21" s="15"/>
      <c r="IRG21" s="122"/>
      <c r="IRH21" s="123"/>
      <c r="IRI21" s="106"/>
      <c r="IRJ21" s="123"/>
      <c r="IRR21" s="125"/>
      <c r="IRU21" s="15"/>
      <c r="IRV21" s="15"/>
      <c r="ISB21" s="122"/>
      <c r="ISC21" s="123"/>
      <c r="ISD21" s="106"/>
      <c r="ISE21" s="123"/>
      <c r="ISM21" s="125"/>
      <c r="ISP21" s="15"/>
      <c r="ISQ21" s="15"/>
      <c r="ISW21" s="122"/>
      <c r="ISX21" s="123"/>
      <c r="ISY21" s="106"/>
      <c r="ISZ21" s="123"/>
      <c r="ITH21" s="125"/>
      <c r="ITK21" s="15"/>
      <c r="ITL21" s="15"/>
      <c r="ITR21" s="122"/>
      <c r="ITS21" s="123"/>
      <c r="ITT21" s="106"/>
      <c r="ITU21" s="123"/>
      <c r="IUC21" s="125"/>
      <c r="IUF21" s="15"/>
      <c r="IUG21" s="15"/>
      <c r="IUM21" s="122"/>
      <c r="IUN21" s="123"/>
      <c r="IUO21" s="106"/>
      <c r="IUP21" s="123"/>
      <c r="IUX21" s="125"/>
      <c r="IVA21" s="15"/>
      <c r="IVB21" s="15"/>
      <c r="IVH21" s="122"/>
      <c r="IVI21" s="123"/>
      <c r="IVJ21" s="106"/>
      <c r="IVK21" s="123"/>
      <c r="IVS21" s="125"/>
      <c r="IVV21" s="15"/>
      <c r="IVW21" s="15"/>
      <c r="IWC21" s="122"/>
      <c r="IWD21" s="123"/>
      <c r="IWE21" s="106"/>
      <c r="IWF21" s="123"/>
      <c r="IWN21" s="125"/>
      <c r="IWQ21" s="15"/>
      <c r="IWR21" s="15"/>
      <c r="IWX21" s="122"/>
      <c r="IWY21" s="123"/>
      <c r="IWZ21" s="106"/>
      <c r="IXA21" s="123"/>
      <c r="IXI21" s="125"/>
      <c r="IXL21" s="15"/>
      <c r="IXM21" s="15"/>
      <c r="IXS21" s="122"/>
      <c r="IXT21" s="123"/>
      <c r="IXU21" s="106"/>
      <c r="IXV21" s="123"/>
      <c r="IYD21" s="125"/>
      <c r="IYG21" s="15"/>
      <c r="IYH21" s="15"/>
      <c r="IYN21" s="122"/>
      <c r="IYO21" s="123"/>
      <c r="IYP21" s="106"/>
      <c r="IYQ21" s="123"/>
      <c r="IYY21" s="125"/>
      <c r="IZB21" s="15"/>
      <c r="IZC21" s="15"/>
      <c r="IZI21" s="122"/>
      <c r="IZJ21" s="123"/>
      <c r="IZK21" s="106"/>
      <c r="IZL21" s="123"/>
      <c r="IZT21" s="125"/>
      <c r="IZW21" s="15"/>
      <c r="IZX21" s="15"/>
      <c r="JAD21" s="122"/>
      <c r="JAE21" s="123"/>
      <c r="JAF21" s="106"/>
      <c r="JAG21" s="123"/>
      <c r="JAO21" s="125"/>
      <c r="JAR21" s="15"/>
      <c r="JAS21" s="15"/>
      <c r="JAY21" s="122"/>
      <c r="JAZ21" s="123"/>
      <c r="JBA21" s="106"/>
      <c r="JBB21" s="123"/>
      <c r="JBJ21" s="125"/>
      <c r="JBM21" s="15"/>
      <c r="JBN21" s="15"/>
      <c r="JBT21" s="122"/>
      <c r="JBU21" s="123"/>
      <c r="JBV21" s="106"/>
      <c r="JBW21" s="123"/>
      <c r="JCE21" s="125"/>
      <c r="JCH21" s="15"/>
      <c r="JCI21" s="15"/>
      <c r="JCO21" s="122"/>
      <c r="JCP21" s="123"/>
      <c r="JCQ21" s="106"/>
      <c r="JCR21" s="123"/>
      <c r="JCZ21" s="125"/>
      <c r="JDC21" s="15"/>
      <c r="JDD21" s="15"/>
      <c r="JDJ21" s="122"/>
      <c r="JDK21" s="123"/>
      <c r="JDL21" s="106"/>
      <c r="JDM21" s="123"/>
      <c r="JDU21" s="125"/>
      <c r="JDX21" s="15"/>
      <c r="JDY21" s="15"/>
      <c r="JEE21" s="122"/>
      <c r="JEF21" s="123"/>
      <c r="JEG21" s="106"/>
      <c r="JEH21" s="123"/>
      <c r="JEP21" s="125"/>
      <c r="JES21" s="15"/>
      <c r="JET21" s="15"/>
      <c r="JEZ21" s="122"/>
      <c r="JFA21" s="123"/>
      <c r="JFB21" s="106"/>
      <c r="JFC21" s="123"/>
      <c r="JFK21" s="125"/>
      <c r="JFN21" s="15"/>
      <c r="JFO21" s="15"/>
      <c r="JFU21" s="122"/>
      <c r="JFV21" s="123"/>
      <c r="JFW21" s="106"/>
      <c r="JFX21" s="123"/>
      <c r="JGF21" s="125"/>
      <c r="JGI21" s="15"/>
      <c r="JGJ21" s="15"/>
      <c r="JGP21" s="122"/>
      <c r="JGQ21" s="123"/>
      <c r="JGR21" s="106"/>
      <c r="JGS21" s="123"/>
      <c r="JHA21" s="125"/>
      <c r="JHD21" s="15"/>
      <c r="JHE21" s="15"/>
      <c r="JHK21" s="122"/>
      <c r="JHL21" s="123"/>
      <c r="JHM21" s="106"/>
      <c r="JHN21" s="123"/>
      <c r="JHV21" s="125"/>
      <c r="JHY21" s="15"/>
      <c r="JHZ21" s="15"/>
      <c r="JIF21" s="122"/>
      <c r="JIG21" s="123"/>
      <c r="JIH21" s="106"/>
      <c r="JII21" s="123"/>
      <c r="JIQ21" s="125"/>
      <c r="JIT21" s="15"/>
      <c r="JIU21" s="15"/>
      <c r="JJA21" s="122"/>
      <c r="JJB21" s="123"/>
      <c r="JJC21" s="106"/>
      <c r="JJD21" s="123"/>
      <c r="JJL21" s="125"/>
      <c r="JJO21" s="15"/>
      <c r="JJP21" s="15"/>
      <c r="JJV21" s="122"/>
      <c r="JJW21" s="123"/>
      <c r="JJX21" s="106"/>
      <c r="JJY21" s="123"/>
      <c r="JKG21" s="125"/>
      <c r="JKJ21" s="15"/>
      <c r="JKK21" s="15"/>
      <c r="JKQ21" s="122"/>
      <c r="JKR21" s="123"/>
      <c r="JKS21" s="106"/>
      <c r="JKT21" s="123"/>
      <c r="JLB21" s="125"/>
      <c r="JLE21" s="15"/>
      <c r="JLF21" s="15"/>
      <c r="JLL21" s="122"/>
      <c r="JLM21" s="123"/>
      <c r="JLN21" s="106"/>
      <c r="JLO21" s="123"/>
      <c r="JLW21" s="125"/>
      <c r="JLZ21" s="15"/>
      <c r="JMA21" s="15"/>
      <c r="JMG21" s="122"/>
      <c r="JMH21" s="123"/>
      <c r="JMI21" s="106"/>
      <c r="JMJ21" s="123"/>
      <c r="JMR21" s="125"/>
      <c r="JMU21" s="15"/>
      <c r="JMV21" s="15"/>
      <c r="JNB21" s="122"/>
      <c r="JNC21" s="123"/>
      <c r="JND21" s="106"/>
      <c r="JNE21" s="123"/>
      <c r="JNM21" s="125"/>
      <c r="JNP21" s="15"/>
      <c r="JNQ21" s="15"/>
      <c r="JNW21" s="122"/>
      <c r="JNX21" s="123"/>
      <c r="JNY21" s="106"/>
      <c r="JNZ21" s="123"/>
      <c r="JOH21" s="125"/>
      <c r="JOK21" s="15"/>
      <c r="JOL21" s="15"/>
      <c r="JOR21" s="122"/>
      <c r="JOS21" s="123"/>
      <c r="JOT21" s="106"/>
      <c r="JOU21" s="123"/>
      <c r="JPC21" s="125"/>
      <c r="JPF21" s="15"/>
      <c r="JPG21" s="15"/>
      <c r="JPM21" s="122"/>
      <c r="JPN21" s="123"/>
      <c r="JPO21" s="106"/>
      <c r="JPP21" s="123"/>
      <c r="JPX21" s="125"/>
      <c r="JQA21" s="15"/>
      <c r="JQB21" s="15"/>
      <c r="JQH21" s="122"/>
      <c r="JQI21" s="123"/>
      <c r="JQJ21" s="106"/>
      <c r="JQK21" s="123"/>
      <c r="JQS21" s="125"/>
      <c r="JQV21" s="15"/>
      <c r="JQW21" s="15"/>
      <c r="JRC21" s="122"/>
      <c r="JRD21" s="123"/>
      <c r="JRE21" s="106"/>
      <c r="JRF21" s="123"/>
      <c r="JRN21" s="125"/>
      <c r="JRQ21" s="15"/>
      <c r="JRR21" s="15"/>
      <c r="JRX21" s="122"/>
      <c r="JRY21" s="123"/>
      <c r="JRZ21" s="106"/>
      <c r="JSA21" s="123"/>
      <c r="JSI21" s="125"/>
      <c r="JSL21" s="15"/>
      <c r="JSM21" s="15"/>
      <c r="JSS21" s="122"/>
      <c r="JST21" s="123"/>
      <c r="JSU21" s="106"/>
      <c r="JSV21" s="123"/>
      <c r="JTD21" s="125"/>
      <c r="JTG21" s="15"/>
      <c r="JTH21" s="15"/>
      <c r="JTN21" s="122"/>
      <c r="JTO21" s="123"/>
      <c r="JTP21" s="106"/>
      <c r="JTQ21" s="123"/>
      <c r="JTY21" s="125"/>
      <c r="JUB21" s="15"/>
      <c r="JUC21" s="15"/>
      <c r="JUI21" s="122"/>
      <c r="JUJ21" s="123"/>
      <c r="JUK21" s="106"/>
      <c r="JUL21" s="123"/>
      <c r="JUT21" s="125"/>
      <c r="JUW21" s="15"/>
      <c r="JUX21" s="15"/>
      <c r="JVD21" s="122"/>
      <c r="JVE21" s="123"/>
      <c r="JVF21" s="106"/>
      <c r="JVG21" s="123"/>
      <c r="JVO21" s="125"/>
      <c r="JVR21" s="15"/>
      <c r="JVS21" s="15"/>
      <c r="JVY21" s="122"/>
      <c r="JVZ21" s="123"/>
      <c r="JWA21" s="106"/>
      <c r="JWB21" s="123"/>
      <c r="JWJ21" s="125"/>
      <c r="JWM21" s="15"/>
      <c r="JWN21" s="15"/>
      <c r="JWT21" s="122"/>
      <c r="JWU21" s="123"/>
      <c r="JWV21" s="106"/>
      <c r="JWW21" s="123"/>
      <c r="JXE21" s="125"/>
      <c r="JXH21" s="15"/>
      <c r="JXI21" s="15"/>
      <c r="JXO21" s="122"/>
      <c r="JXP21" s="123"/>
      <c r="JXQ21" s="106"/>
      <c r="JXR21" s="123"/>
      <c r="JXZ21" s="125"/>
      <c r="JYC21" s="15"/>
      <c r="JYD21" s="15"/>
      <c r="JYJ21" s="122"/>
      <c r="JYK21" s="123"/>
      <c r="JYL21" s="106"/>
      <c r="JYM21" s="123"/>
      <c r="JYU21" s="125"/>
      <c r="JYX21" s="15"/>
      <c r="JYY21" s="15"/>
      <c r="JZE21" s="122"/>
      <c r="JZF21" s="123"/>
      <c r="JZG21" s="106"/>
      <c r="JZH21" s="123"/>
      <c r="JZP21" s="125"/>
      <c r="JZS21" s="15"/>
      <c r="JZT21" s="15"/>
      <c r="JZZ21" s="122"/>
      <c r="KAA21" s="123"/>
      <c r="KAB21" s="106"/>
      <c r="KAC21" s="123"/>
      <c r="KAK21" s="125"/>
      <c r="KAN21" s="15"/>
      <c r="KAO21" s="15"/>
      <c r="KAU21" s="122"/>
      <c r="KAV21" s="123"/>
      <c r="KAW21" s="106"/>
      <c r="KAX21" s="123"/>
      <c r="KBF21" s="125"/>
      <c r="KBI21" s="15"/>
      <c r="KBJ21" s="15"/>
      <c r="KBP21" s="122"/>
      <c r="KBQ21" s="123"/>
      <c r="KBR21" s="106"/>
      <c r="KBS21" s="123"/>
      <c r="KCA21" s="125"/>
      <c r="KCD21" s="15"/>
      <c r="KCE21" s="15"/>
      <c r="KCK21" s="122"/>
      <c r="KCL21" s="123"/>
      <c r="KCM21" s="106"/>
      <c r="KCN21" s="123"/>
      <c r="KCV21" s="125"/>
      <c r="KCY21" s="15"/>
      <c r="KCZ21" s="15"/>
      <c r="KDF21" s="122"/>
      <c r="KDG21" s="123"/>
      <c r="KDH21" s="106"/>
      <c r="KDI21" s="123"/>
      <c r="KDQ21" s="125"/>
      <c r="KDT21" s="15"/>
      <c r="KDU21" s="15"/>
      <c r="KEA21" s="122"/>
      <c r="KEB21" s="123"/>
      <c r="KEC21" s="106"/>
      <c r="KED21" s="123"/>
      <c r="KEL21" s="125"/>
      <c r="KEO21" s="15"/>
      <c r="KEP21" s="15"/>
      <c r="KEV21" s="122"/>
      <c r="KEW21" s="123"/>
      <c r="KEX21" s="106"/>
      <c r="KEY21" s="123"/>
      <c r="KFG21" s="125"/>
      <c r="KFJ21" s="15"/>
      <c r="KFK21" s="15"/>
      <c r="KFQ21" s="122"/>
      <c r="KFR21" s="123"/>
      <c r="KFS21" s="106"/>
      <c r="KFT21" s="123"/>
      <c r="KGB21" s="125"/>
      <c r="KGE21" s="15"/>
      <c r="KGF21" s="15"/>
      <c r="KGL21" s="122"/>
      <c r="KGM21" s="123"/>
      <c r="KGN21" s="106"/>
      <c r="KGO21" s="123"/>
      <c r="KGW21" s="125"/>
      <c r="KGZ21" s="15"/>
      <c r="KHA21" s="15"/>
      <c r="KHG21" s="122"/>
      <c r="KHH21" s="123"/>
      <c r="KHI21" s="106"/>
      <c r="KHJ21" s="123"/>
      <c r="KHR21" s="125"/>
      <c r="KHU21" s="15"/>
      <c r="KHV21" s="15"/>
      <c r="KIB21" s="122"/>
      <c r="KIC21" s="123"/>
      <c r="KID21" s="106"/>
      <c r="KIE21" s="123"/>
      <c r="KIM21" s="125"/>
      <c r="KIP21" s="15"/>
      <c r="KIQ21" s="15"/>
      <c r="KIW21" s="122"/>
      <c r="KIX21" s="123"/>
      <c r="KIY21" s="106"/>
      <c r="KIZ21" s="123"/>
      <c r="KJH21" s="125"/>
      <c r="KJK21" s="15"/>
      <c r="KJL21" s="15"/>
      <c r="KJR21" s="122"/>
      <c r="KJS21" s="123"/>
      <c r="KJT21" s="106"/>
      <c r="KJU21" s="123"/>
      <c r="KKC21" s="125"/>
      <c r="KKF21" s="15"/>
      <c r="KKG21" s="15"/>
      <c r="KKM21" s="122"/>
      <c r="KKN21" s="123"/>
      <c r="KKO21" s="106"/>
      <c r="KKP21" s="123"/>
      <c r="KKX21" s="125"/>
      <c r="KLA21" s="15"/>
      <c r="KLB21" s="15"/>
      <c r="KLH21" s="122"/>
      <c r="KLI21" s="123"/>
      <c r="KLJ21" s="106"/>
      <c r="KLK21" s="123"/>
      <c r="KLS21" s="125"/>
      <c r="KLV21" s="15"/>
      <c r="KLW21" s="15"/>
      <c r="KMC21" s="122"/>
      <c r="KMD21" s="123"/>
      <c r="KME21" s="106"/>
      <c r="KMF21" s="123"/>
      <c r="KMN21" s="125"/>
      <c r="KMQ21" s="15"/>
      <c r="KMR21" s="15"/>
      <c r="KMX21" s="122"/>
      <c r="KMY21" s="123"/>
      <c r="KMZ21" s="106"/>
      <c r="KNA21" s="123"/>
      <c r="KNI21" s="125"/>
      <c r="KNL21" s="15"/>
      <c r="KNM21" s="15"/>
      <c r="KNS21" s="122"/>
      <c r="KNT21" s="123"/>
      <c r="KNU21" s="106"/>
      <c r="KNV21" s="123"/>
      <c r="KOD21" s="125"/>
      <c r="KOG21" s="15"/>
      <c r="KOH21" s="15"/>
      <c r="KON21" s="122"/>
      <c r="KOO21" s="123"/>
      <c r="KOP21" s="106"/>
      <c r="KOQ21" s="123"/>
      <c r="KOY21" s="125"/>
      <c r="KPB21" s="15"/>
      <c r="KPC21" s="15"/>
      <c r="KPI21" s="122"/>
      <c r="KPJ21" s="123"/>
      <c r="KPK21" s="106"/>
      <c r="KPL21" s="123"/>
      <c r="KPT21" s="125"/>
      <c r="KPW21" s="15"/>
      <c r="KPX21" s="15"/>
      <c r="KQD21" s="122"/>
      <c r="KQE21" s="123"/>
      <c r="KQF21" s="106"/>
      <c r="KQG21" s="123"/>
      <c r="KQO21" s="125"/>
      <c r="KQR21" s="15"/>
      <c r="KQS21" s="15"/>
      <c r="KQY21" s="122"/>
      <c r="KQZ21" s="123"/>
      <c r="KRA21" s="106"/>
      <c r="KRB21" s="123"/>
      <c r="KRJ21" s="125"/>
      <c r="KRM21" s="15"/>
      <c r="KRN21" s="15"/>
      <c r="KRT21" s="122"/>
      <c r="KRU21" s="123"/>
      <c r="KRV21" s="106"/>
      <c r="KRW21" s="123"/>
      <c r="KSE21" s="125"/>
      <c r="KSH21" s="15"/>
      <c r="KSI21" s="15"/>
      <c r="KSO21" s="122"/>
      <c r="KSP21" s="123"/>
      <c r="KSQ21" s="106"/>
      <c r="KSR21" s="123"/>
      <c r="KSZ21" s="125"/>
      <c r="KTC21" s="15"/>
      <c r="KTD21" s="15"/>
      <c r="KTJ21" s="122"/>
      <c r="KTK21" s="123"/>
      <c r="KTL21" s="106"/>
      <c r="KTM21" s="123"/>
      <c r="KTU21" s="125"/>
      <c r="KTX21" s="15"/>
      <c r="KTY21" s="15"/>
      <c r="KUE21" s="122"/>
      <c r="KUF21" s="123"/>
      <c r="KUG21" s="106"/>
      <c r="KUH21" s="123"/>
      <c r="KUP21" s="125"/>
      <c r="KUS21" s="15"/>
      <c r="KUT21" s="15"/>
      <c r="KUZ21" s="122"/>
      <c r="KVA21" s="123"/>
      <c r="KVB21" s="106"/>
      <c r="KVC21" s="123"/>
      <c r="KVK21" s="125"/>
      <c r="KVN21" s="15"/>
      <c r="KVO21" s="15"/>
      <c r="KVU21" s="122"/>
      <c r="KVV21" s="123"/>
      <c r="KVW21" s="106"/>
      <c r="KVX21" s="123"/>
      <c r="KWF21" s="125"/>
      <c r="KWI21" s="15"/>
      <c r="KWJ21" s="15"/>
      <c r="KWP21" s="122"/>
      <c r="KWQ21" s="123"/>
      <c r="KWR21" s="106"/>
      <c r="KWS21" s="123"/>
      <c r="KXA21" s="125"/>
      <c r="KXD21" s="15"/>
      <c r="KXE21" s="15"/>
      <c r="KXK21" s="122"/>
      <c r="KXL21" s="123"/>
      <c r="KXM21" s="106"/>
      <c r="KXN21" s="123"/>
      <c r="KXV21" s="125"/>
      <c r="KXY21" s="15"/>
      <c r="KXZ21" s="15"/>
      <c r="KYF21" s="122"/>
      <c r="KYG21" s="123"/>
      <c r="KYH21" s="106"/>
      <c r="KYI21" s="123"/>
      <c r="KYQ21" s="125"/>
      <c r="KYT21" s="15"/>
      <c r="KYU21" s="15"/>
      <c r="KZA21" s="122"/>
      <c r="KZB21" s="123"/>
      <c r="KZC21" s="106"/>
      <c r="KZD21" s="123"/>
      <c r="KZL21" s="125"/>
      <c r="KZO21" s="15"/>
      <c r="KZP21" s="15"/>
      <c r="KZV21" s="122"/>
      <c r="KZW21" s="123"/>
      <c r="KZX21" s="106"/>
      <c r="KZY21" s="123"/>
      <c r="LAG21" s="125"/>
      <c r="LAJ21" s="15"/>
      <c r="LAK21" s="15"/>
      <c r="LAQ21" s="122"/>
      <c r="LAR21" s="123"/>
      <c r="LAS21" s="106"/>
      <c r="LAT21" s="123"/>
      <c r="LBB21" s="125"/>
      <c r="LBE21" s="15"/>
      <c r="LBF21" s="15"/>
      <c r="LBL21" s="122"/>
      <c r="LBM21" s="123"/>
      <c r="LBN21" s="106"/>
      <c r="LBO21" s="123"/>
      <c r="LBW21" s="125"/>
      <c r="LBZ21" s="15"/>
      <c r="LCA21" s="15"/>
      <c r="LCG21" s="122"/>
      <c r="LCH21" s="123"/>
      <c r="LCI21" s="106"/>
      <c r="LCJ21" s="123"/>
      <c r="LCR21" s="125"/>
      <c r="LCU21" s="15"/>
      <c r="LCV21" s="15"/>
      <c r="LDB21" s="122"/>
      <c r="LDC21" s="123"/>
      <c r="LDD21" s="106"/>
      <c r="LDE21" s="123"/>
      <c r="LDM21" s="125"/>
      <c r="LDP21" s="15"/>
      <c r="LDQ21" s="15"/>
      <c r="LDW21" s="122"/>
      <c r="LDX21" s="123"/>
      <c r="LDY21" s="106"/>
      <c r="LDZ21" s="123"/>
      <c r="LEH21" s="125"/>
      <c r="LEK21" s="15"/>
      <c r="LEL21" s="15"/>
      <c r="LER21" s="122"/>
      <c r="LES21" s="123"/>
      <c r="LET21" s="106"/>
      <c r="LEU21" s="123"/>
      <c r="LFC21" s="125"/>
      <c r="LFF21" s="15"/>
      <c r="LFG21" s="15"/>
      <c r="LFM21" s="122"/>
      <c r="LFN21" s="123"/>
      <c r="LFO21" s="106"/>
      <c r="LFP21" s="123"/>
      <c r="LFX21" s="125"/>
      <c r="LGA21" s="15"/>
      <c r="LGB21" s="15"/>
      <c r="LGH21" s="122"/>
      <c r="LGI21" s="123"/>
      <c r="LGJ21" s="106"/>
      <c r="LGK21" s="123"/>
      <c r="LGS21" s="125"/>
      <c r="LGV21" s="15"/>
      <c r="LGW21" s="15"/>
      <c r="LHC21" s="122"/>
      <c r="LHD21" s="123"/>
      <c r="LHE21" s="106"/>
      <c r="LHF21" s="123"/>
      <c r="LHN21" s="125"/>
      <c r="LHQ21" s="15"/>
      <c r="LHR21" s="15"/>
      <c r="LHX21" s="122"/>
      <c r="LHY21" s="123"/>
      <c r="LHZ21" s="106"/>
      <c r="LIA21" s="123"/>
      <c r="LII21" s="125"/>
      <c r="LIL21" s="15"/>
      <c r="LIM21" s="15"/>
      <c r="LIS21" s="122"/>
      <c r="LIT21" s="123"/>
      <c r="LIU21" s="106"/>
      <c r="LIV21" s="123"/>
      <c r="LJD21" s="125"/>
      <c r="LJG21" s="15"/>
      <c r="LJH21" s="15"/>
      <c r="LJN21" s="122"/>
      <c r="LJO21" s="123"/>
      <c r="LJP21" s="106"/>
      <c r="LJQ21" s="123"/>
      <c r="LJY21" s="125"/>
      <c r="LKB21" s="15"/>
      <c r="LKC21" s="15"/>
      <c r="LKI21" s="122"/>
      <c r="LKJ21" s="123"/>
      <c r="LKK21" s="106"/>
      <c r="LKL21" s="123"/>
      <c r="LKT21" s="125"/>
      <c r="LKW21" s="15"/>
      <c r="LKX21" s="15"/>
      <c r="LLD21" s="122"/>
      <c r="LLE21" s="123"/>
      <c r="LLF21" s="106"/>
      <c r="LLG21" s="123"/>
      <c r="LLO21" s="125"/>
      <c r="LLR21" s="15"/>
      <c r="LLS21" s="15"/>
      <c r="LLY21" s="122"/>
      <c r="LLZ21" s="123"/>
      <c r="LMA21" s="106"/>
      <c r="LMB21" s="123"/>
      <c r="LMJ21" s="125"/>
      <c r="LMM21" s="15"/>
      <c r="LMN21" s="15"/>
      <c r="LMT21" s="122"/>
      <c r="LMU21" s="123"/>
      <c r="LMV21" s="106"/>
      <c r="LMW21" s="123"/>
      <c r="LNE21" s="125"/>
      <c r="LNH21" s="15"/>
      <c r="LNI21" s="15"/>
      <c r="LNO21" s="122"/>
      <c r="LNP21" s="123"/>
      <c r="LNQ21" s="106"/>
      <c r="LNR21" s="123"/>
      <c r="LNZ21" s="125"/>
      <c r="LOC21" s="15"/>
      <c r="LOD21" s="15"/>
      <c r="LOJ21" s="122"/>
      <c r="LOK21" s="123"/>
      <c r="LOL21" s="106"/>
      <c r="LOM21" s="123"/>
      <c r="LOU21" s="125"/>
      <c r="LOX21" s="15"/>
      <c r="LOY21" s="15"/>
      <c r="LPE21" s="122"/>
      <c r="LPF21" s="123"/>
      <c r="LPG21" s="106"/>
      <c r="LPH21" s="123"/>
      <c r="LPP21" s="125"/>
      <c r="LPS21" s="15"/>
      <c r="LPT21" s="15"/>
      <c r="LPZ21" s="122"/>
      <c r="LQA21" s="123"/>
      <c r="LQB21" s="106"/>
      <c r="LQC21" s="123"/>
      <c r="LQK21" s="125"/>
      <c r="LQN21" s="15"/>
      <c r="LQO21" s="15"/>
      <c r="LQU21" s="122"/>
      <c r="LQV21" s="123"/>
      <c r="LQW21" s="106"/>
      <c r="LQX21" s="123"/>
      <c r="LRF21" s="125"/>
      <c r="LRI21" s="15"/>
      <c r="LRJ21" s="15"/>
      <c r="LRP21" s="122"/>
      <c r="LRQ21" s="123"/>
      <c r="LRR21" s="106"/>
      <c r="LRS21" s="123"/>
      <c r="LSA21" s="125"/>
      <c r="LSD21" s="15"/>
      <c r="LSE21" s="15"/>
      <c r="LSK21" s="122"/>
      <c r="LSL21" s="123"/>
      <c r="LSM21" s="106"/>
      <c r="LSN21" s="123"/>
      <c r="LSV21" s="125"/>
      <c r="LSY21" s="15"/>
      <c r="LSZ21" s="15"/>
      <c r="LTF21" s="122"/>
      <c r="LTG21" s="123"/>
      <c r="LTH21" s="106"/>
      <c r="LTI21" s="123"/>
      <c r="LTQ21" s="125"/>
      <c r="LTT21" s="15"/>
      <c r="LTU21" s="15"/>
      <c r="LUA21" s="122"/>
      <c r="LUB21" s="123"/>
      <c r="LUC21" s="106"/>
      <c r="LUD21" s="123"/>
      <c r="LUL21" s="125"/>
      <c r="LUO21" s="15"/>
      <c r="LUP21" s="15"/>
      <c r="LUV21" s="122"/>
      <c r="LUW21" s="123"/>
      <c r="LUX21" s="106"/>
      <c r="LUY21" s="123"/>
      <c r="LVG21" s="125"/>
      <c r="LVJ21" s="15"/>
      <c r="LVK21" s="15"/>
      <c r="LVQ21" s="122"/>
      <c r="LVR21" s="123"/>
      <c r="LVS21" s="106"/>
      <c r="LVT21" s="123"/>
      <c r="LWB21" s="125"/>
      <c r="LWE21" s="15"/>
      <c r="LWF21" s="15"/>
      <c r="LWL21" s="122"/>
      <c r="LWM21" s="123"/>
      <c r="LWN21" s="106"/>
      <c r="LWO21" s="123"/>
      <c r="LWW21" s="125"/>
      <c r="LWZ21" s="15"/>
      <c r="LXA21" s="15"/>
      <c r="LXG21" s="122"/>
      <c r="LXH21" s="123"/>
      <c r="LXI21" s="106"/>
      <c r="LXJ21" s="123"/>
      <c r="LXR21" s="125"/>
      <c r="LXU21" s="15"/>
      <c r="LXV21" s="15"/>
      <c r="LYB21" s="122"/>
      <c r="LYC21" s="123"/>
      <c r="LYD21" s="106"/>
      <c r="LYE21" s="123"/>
      <c r="LYM21" s="125"/>
      <c r="LYP21" s="15"/>
      <c r="LYQ21" s="15"/>
      <c r="LYW21" s="122"/>
      <c r="LYX21" s="123"/>
      <c r="LYY21" s="106"/>
      <c r="LYZ21" s="123"/>
      <c r="LZH21" s="125"/>
      <c r="LZK21" s="15"/>
      <c r="LZL21" s="15"/>
      <c r="LZR21" s="122"/>
      <c r="LZS21" s="123"/>
      <c r="LZT21" s="106"/>
      <c r="LZU21" s="123"/>
      <c r="MAC21" s="125"/>
      <c r="MAF21" s="15"/>
      <c r="MAG21" s="15"/>
      <c r="MAM21" s="122"/>
      <c r="MAN21" s="123"/>
      <c r="MAO21" s="106"/>
      <c r="MAP21" s="123"/>
      <c r="MAX21" s="125"/>
      <c r="MBA21" s="15"/>
      <c r="MBB21" s="15"/>
      <c r="MBH21" s="122"/>
      <c r="MBI21" s="123"/>
      <c r="MBJ21" s="106"/>
      <c r="MBK21" s="123"/>
      <c r="MBS21" s="125"/>
      <c r="MBV21" s="15"/>
      <c r="MBW21" s="15"/>
      <c r="MCC21" s="122"/>
      <c r="MCD21" s="123"/>
      <c r="MCE21" s="106"/>
      <c r="MCF21" s="123"/>
      <c r="MCN21" s="125"/>
      <c r="MCQ21" s="15"/>
      <c r="MCR21" s="15"/>
      <c r="MCX21" s="122"/>
      <c r="MCY21" s="123"/>
      <c r="MCZ21" s="106"/>
      <c r="MDA21" s="123"/>
      <c r="MDI21" s="125"/>
      <c r="MDL21" s="15"/>
      <c r="MDM21" s="15"/>
      <c r="MDS21" s="122"/>
      <c r="MDT21" s="123"/>
      <c r="MDU21" s="106"/>
      <c r="MDV21" s="123"/>
      <c r="MED21" s="125"/>
      <c r="MEG21" s="15"/>
      <c r="MEH21" s="15"/>
      <c r="MEN21" s="122"/>
      <c r="MEO21" s="123"/>
      <c r="MEP21" s="106"/>
      <c r="MEQ21" s="123"/>
      <c r="MEY21" s="125"/>
      <c r="MFB21" s="15"/>
      <c r="MFC21" s="15"/>
      <c r="MFI21" s="122"/>
      <c r="MFJ21" s="123"/>
      <c r="MFK21" s="106"/>
      <c r="MFL21" s="123"/>
      <c r="MFT21" s="125"/>
      <c r="MFW21" s="15"/>
      <c r="MFX21" s="15"/>
      <c r="MGD21" s="122"/>
      <c r="MGE21" s="123"/>
      <c r="MGF21" s="106"/>
      <c r="MGG21" s="123"/>
      <c r="MGO21" s="125"/>
      <c r="MGR21" s="15"/>
      <c r="MGS21" s="15"/>
      <c r="MGY21" s="122"/>
      <c r="MGZ21" s="123"/>
      <c r="MHA21" s="106"/>
      <c r="MHB21" s="123"/>
      <c r="MHJ21" s="125"/>
      <c r="MHM21" s="15"/>
      <c r="MHN21" s="15"/>
      <c r="MHT21" s="122"/>
      <c r="MHU21" s="123"/>
      <c r="MHV21" s="106"/>
      <c r="MHW21" s="123"/>
      <c r="MIE21" s="125"/>
      <c r="MIH21" s="15"/>
      <c r="MII21" s="15"/>
      <c r="MIO21" s="122"/>
      <c r="MIP21" s="123"/>
      <c r="MIQ21" s="106"/>
      <c r="MIR21" s="123"/>
      <c r="MIZ21" s="125"/>
      <c r="MJC21" s="15"/>
      <c r="MJD21" s="15"/>
      <c r="MJJ21" s="122"/>
      <c r="MJK21" s="123"/>
      <c r="MJL21" s="106"/>
      <c r="MJM21" s="123"/>
      <c r="MJU21" s="125"/>
      <c r="MJX21" s="15"/>
      <c r="MJY21" s="15"/>
      <c r="MKE21" s="122"/>
      <c r="MKF21" s="123"/>
      <c r="MKG21" s="106"/>
      <c r="MKH21" s="123"/>
      <c r="MKP21" s="125"/>
      <c r="MKS21" s="15"/>
      <c r="MKT21" s="15"/>
      <c r="MKZ21" s="122"/>
      <c r="MLA21" s="123"/>
      <c r="MLB21" s="106"/>
      <c r="MLC21" s="123"/>
      <c r="MLK21" s="125"/>
      <c r="MLN21" s="15"/>
      <c r="MLO21" s="15"/>
      <c r="MLU21" s="122"/>
      <c r="MLV21" s="123"/>
      <c r="MLW21" s="106"/>
      <c r="MLX21" s="123"/>
      <c r="MMF21" s="125"/>
      <c r="MMI21" s="15"/>
      <c r="MMJ21" s="15"/>
      <c r="MMP21" s="122"/>
      <c r="MMQ21" s="123"/>
      <c r="MMR21" s="106"/>
      <c r="MMS21" s="123"/>
      <c r="MNA21" s="125"/>
      <c r="MND21" s="15"/>
      <c r="MNE21" s="15"/>
      <c r="MNK21" s="122"/>
      <c r="MNL21" s="123"/>
      <c r="MNM21" s="106"/>
      <c r="MNN21" s="123"/>
      <c r="MNV21" s="125"/>
      <c r="MNY21" s="15"/>
      <c r="MNZ21" s="15"/>
      <c r="MOF21" s="122"/>
      <c r="MOG21" s="123"/>
      <c r="MOH21" s="106"/>
      <c r="MOI21" s="123"/>
      <c r="MOQ21" s="125"/>
      <c r="MOT21" s="15"/>
      <c r="MOU21" s="15"/>
      <c r="MPA21" s="122"/>
      <c r="MPB21" s="123"/>
      <c r="MPC21" s="106"/>
      <c r="MPD21" s="123"/>
      <c r="MPL21" s="125"/>
      <c r="MPO21" s="15"/>
      <c r="MPP21" s="15"/>
      <c r="MPV21" s="122"/>
      <c r="MPW21" s="123"/>
      <c r="MPX21" s="106"/>
      <c r="MPY21" s="123"/>
      <c r="MQG21" s="125"/>
      <c r="MQJ21" s="15"/>
      <c r="MQK21" s="15"/>
      <c r="MQQ21" s="122"/>
      <c r="MQR21" s="123"/>
      <c r="MQS21" s="106"/>
      <c r="MQT21" s="123"/>
      <c r="MRB21" s="125"/>
      <c r="MRE21" s="15"/>
      <c r="MRF21" s="15"/>
      <c r="MRL21" s="122"/>
      <c r="MRM21" s="123"/>
      <c r="MRN21" s="106"/>
      <c r="MRO21" s="123"/>
      <c r="MRW21" s="125"/>
      <c r="MRZ21" s="15"/>
      <c r="MSA21" s="15"/>
      <c r="MSG21" s="122"/>
      <c r="MSH21" s="123"/>
      <c r="MSI21" s="106"/>
      <c r="MSJ21" s="123"/>
      <c r="MSR21" s="125"/>
      <c r="MSU21" s="15"/>
      <c r="MSV21" s="15"/>
      <c r="MTB21" s="122"/>
      <c r="MTC21" s="123"/>
      <c r="MTD21" s="106"/>
      <c r="MTE21" s="123"/>
      <c r="MTM21" s="125"/>
      <c r="MTP21" s="15"/>
      <c r="MTQ21" s="15"/>
      <c r="MTW21" s="122"/>
      <c r="MTX21" s="123"/>
      <c r="MTY21" s="106"/>
      <c r="MTZ21" s="123"/>
      <c r="MUH21" s="125"/>
      <c r="MUK21" s="15"/>
      <c r="MUL21" s="15"/>
      <c r="MUR21" s="122"/>
      <c r="MUS21" s="123"/>
      <c r="MUT21" s="106"/>
      <c r="MUU21" s="123"/>
      <c r="MVC21" s="125"/>
      <c r="MVF21" s="15"/>
      <c r="MVG21" s="15"/>
      <c r="MVM21" s="122"/>
      <c r="MVN21" s="123"/>
      <c r="MVO21" s="106"/>
      <c r="MVP21" s="123"/>
      <c r="MVX21" s="125"/>
      <c r="MWA21" s="15"/>
      <c r="MWB21" s="15"/>
      <c r="MWH21" s="122"/>
      <c r="MWI21" s="123"/>
      <c r="MWJ21" s="106"/>
      <c r="MWK21" s="123"/>
      <c r="MWS21" s="125"/>
      <c r="MWV21" s="15"/>
      <c r="MWW21" s="15"/>
      <c r="MXC21" s="122"/>
      <c r="MXD21" s="123"/>
      <c r="MXE21" s="106"/>
      <c r="MXF21" s="123"/>
      <c r="MXN21" s="125"/>
      <c r="MXQ21" s="15"/>
      <c r="MXR21" s="15"/>
      <c r="MXX21" s="122"/>
      <c r="MXY21" s="123"/>
      <c r="MXZ21" s="106"/>
      <c r="MYA21" s="123"/>
      <c r="MYI21" s="125"/>
      <c r="MYL21" s="15"/>
      <c r="MYM21" s="15"/>
      <c r="MYS21" s="122"/>
      <c r="MYT21" s="123"/>
      <c r="MYU21" s="106"/>
      <c r="MYV21" s="123"/>
      <c r="MZD21" s="125"/>
      <c r="MZG21" s="15"/>
      <c r="MZH21" s="15"/>
      <c r="MZN21" s="122"/>
      <c r="MZO21" s="123"/>
      <c r="MZP21" s="106"/>
      <c r="MZQ21" s="123"/>
      <c r="MZY21" s="125"/>
      <c r="NAB21" s="15"/>
      <c r="NAC21" s="15"/>
      <c r="NAI21" s="122"/>
      <c r="NAJ21" s="123"/>
      <c r="NAK21" s="106"/>
      <c r="NAL21" s="123"/>
      <c r="NAT21" s="125"/>
      <c r="NAW21" s="15"/>
      <c r="NAX21" s="15"/>
      <c r="NBD21" s="122"/>
      <c r="NBE21" s="123"/>
      <c r="NBF21" s="106"/>
      <c r="NBG21" s="123"/>
      <c r="NBO21" s="125"/>
      <c r="NBR21" s="15"/>
      <c r="NBS21" s="15"/>
      <c r="NBY21" s="122"/>
      <c r="NBZ21" s="123"/>
      <c r="NCA21" s="106"/>
      <c r="NCB21" s="123"/>
      <c r="NCJ21" s="125"/>
      <c r="NCM21" s="15"/>
      <c r="NCN21" s="15"/>
      <c r="NCT21" s="122"/>
      <c r="NCU21" s="123"/>
      <c r="NCV21" s="106"/>
      <c r="NCW21" s="123"/>
      <c r="NDE21" s="125"/>
      <c r="NDH21" s="15"/>
      <c r="NDI21" s="15"/>
      <c r="NDO21" s="122"/>
      <c r="NDP21" s="123"/>
      <c r="NDQ21" s="106"/>
      <c r="NDR21" s="123"/>
      <c r="NDZ21" s="125"/>
      <c r="NEC21" s="15"/>
      <c r="NED21" s="15"/>
      <c r="NEJ21" s="122"/>
      <c r="NEK21" s="123"/>
      <c r="NEL21" s="106"/>
      <c r="NEM21" s="123"/>
      <c r="NEU21" s="125"/>
      <c r="NEX21" s="15"/>
      <c r="NEY21" s="15"/>
      <c r="NFE21" s="122"/>
      <c r="NFF21" s="123"/>
      <c r="NFG21" s="106"/>
      <c r="NFH21" s="123"/>
      <c r="NFP21" s="125"/>
      <c r="NFS21" s="15"/>
      <c r="NFT21" s="15"/>
      <c r="NFZ21" s="122"/>
      <c r="NGA21" s="123"/>
      <c r="NGB21" s="106"/>
      <c r="NGC21" s="123"/>
      <c r="NGK21" s="125"/>
      <c r="NGN21" s="15"/>
      <c r="NGO21" s="15"/>
      <c r="NGU21" s="122"/>
      <c r="NGV21" s="123"/>
      <c r="NGW21" s="106"/>
      <c r="NGX21" s="123"/>
      <c r="NHF21" s="125"/>
      <c r="NHI21" s="15"/>
      <c r="NHJ21" s="15"/>
      <c r="NHP21" s="122"/>
      <c r="NHQ21" s="123"/>
      <c r="NHR21" s="106"/>
      <c r="NHS21" s="123"/>
      <c r="NIA21" s="125"/>
      <c r="NID21" s="15"/>
      <c r="NIE21" s="15"/>
      <c r="NIK21" s="122"/>
      <c r="NIL21" s="123"/>
      <c r="NIM21" s="106"/>
      <c r="NIN21" s="123"/>
      <c r="NIV21" s="125"/>
      <c r="NIY21" s="15"/>
      <c r="NIZ21" s="15"/>
      <c r="NJF21" s="122"/>
      <c r="NJG21" s="123"/>
      <c r="NJH21" s="106"/>
      <c r="NJI21" s="123"/>
      <c r="NJQ21" s="125"/>
      <c r="NJT21" s="15"/>
      <c r="NJU21" s="15"/>
      <c r="NKA21" s="122"/>
      <c r="NKB21" s="123"/>
      <c r="NKC21" s="106"/>
      <c r="NKD21" s="123"/>
      <c r="NKL21" s="125"/>
      <c r="NKO21" s="15"/>
      <c r="NKP21" s="15"/>
      <c r="NKV21" s="122"/>
      <c r="NKW21" s="123"/>
      <c r="NKX21" s="106"/>
      <c r="NKY21" s="123"/>
      <c r="NLG21" s="125"/>
      <c r="NLJ21" s="15"/>
      <c r="NLK21" s="15"/>
      <c r="NLQ21" s="122"/>
      <c r="NLR21" s="123"/>
      <c r="NLS21" s="106"/>
      <c r="NLT21" s="123"/>
      <c r="NMB21" s="125"/>
      <c r="NME21" s="15"/>
      <c r="NMF21" s="15"/>
      <c r="NML21" s="122"/>
      <c r="NMM21" s="123"/>
      <c r="NMN21" s="106"/>
      <c r="NMO21" s="123"/>
      <c r="NMW21" s="125"/>
      <c r="NMZ21" s="15"/>
      <c r="NNA21" s="15"/>
      <c r="NNG21" s="122"/>
      <c r="NNH21" s="123"/>
      <c r="NNI21" s="106"/>
      <c r="NNJ21" s="123"/>
      <c r="NNR21" s="125"/>
      <c r="NNU21" s="15"/>
      <c r="NNV21" s="15"/>
      <c r="NOB21" s="122"/>
      <c r="NOC21" s="123"/>
      <c r="NOD21" s="106"/>
      <c r="NOE21" s="123"/>
      <c r="NOM21" s="125"/>
      <c r="NOP21" s="15"/>
      <c r="NOQ21" s="15"/>
      <c r="NOW21" s="122"/>
      <c r="NOX21" s="123"/>
      <c r="NOY21" s="106"/>
      <c r="NOZ21" s="123"/>
      <c r="NPH21" s="125"/>
      <c r="NPK21" s="15"/>
      <c r="NPL21" s="15"/>
      <c r="NPR21" s="122"/>
      <c r="NPS21" s="123"/>
      <c r="NPT21" s="106"/>
      <c r="NPU21" s="123"/>
      <c r="NQC21" s="125"/>
      <c r="NQF21" s="15"/>
      <c r="NQG21" s="15"/>
      <c r="NQM21" s="122"/>
      <c r="NQN21" s="123"/>
      <c r="NQO21" s="106"/>
      <c r="NQP21" s="123"/>
      <c r="NQX21" s="125"/>
      <c r="NRA21" s="15"/>
      <c r="NRB21" s="15"/>
      <c r="NRH21" s="122"/>
      <c r="NRI21" s="123"/>
      <c r="NRJ21" s="106"/>
      <c r="NRK21" s="123"/>
      <c r="NRS21" s="125"/>
      <c r="NRV21" s="15"/>
      <c r="NRW21" s="15"/>
      <c r="NSC21" s="122"/>
      <c r="NSD21" s="123"/>
      <c r="NSE21" s="106"/>
      <c r="NSF21" s="123"/>
      <c r="NSN21" s="125"/>
      <c r="NSQ21" s="15"/>
      <c r="NSR21" s="15"/>
      <c r="NSX21" s="122"/>
      <c r="NSY21" s="123"/>
      <c r="NSZ21" s="106"/>
      <c r="NTA21" s="123"/>
      <c r="NTI21" s="125"/>
      <c r="NTL21" s="15"/>
      <c r="NTM21" s="15"/>
      <c r="NTS21" s="122"/>
      <c r="NTT21" s="123"/>
      <c r="NTU21" s="106"/>
      <c r="NTV21" s="123"/>
      <c r="NUD21" s="125"/>
      <c r="NUG21" s="15"/>
      <c r="NUH21" s="15"/>
      <c r="NUN21" s="122"/>
      <c r="NUO21" s="123"/>
      <c r="NUP21" s="106"/>
      <c r="NUQ21" s="123"/>
      <c r="NUY21" s="125"/>
      <c r="NVB21" s="15"/>
      <c r="NVC21" s="15"/>
      <c r="NVI21" s="122"/>
      <c r="NVJ21" s="123"/>
      <c r="NVK21" s="106"/>
      <c r="NVL21" s="123"/>
      <c r="NVT21" s="125"/>
      <c r="NVW21" s="15"/>
      <c r="NVX21" s="15"/>
      <c r="NWD21" s="122"/>
      <c r="NWE21" s="123"/>
      <c r="NWF21" s="106"/>
      <c r="NWG21" s="123"/>
      <c r="NWO21" s="125"/>
      <c r="NWR21" s="15"/>
      <c r="NWS21" s="15"/>
      <c r="NWY21" s="122"/>
      <c r="NWZ21" s="123"/>
      <c r="NXA21" s="106"/>
      <c r="NXB21" s="123"/>
      <c r="NXJ21" s="125"/>
      <c r="NXM21" s="15"/>
      <c r="NXN21" s="15"/>
      <c r="NXT21" s="122"/>
      <c r="NXU21" s="123"/>
      <c r="NXV21" s="106"/>
      <c r="NXW21" s="123"/>
      <c r="NYE21" s="125"/>
      <c r="NYH21" s="15"/>
      <c r="NYI21" s="15"/>
      <c r="NYO21" s="122"/>
      <c r="NYP21" s="123"/>
      <c r="NYQ21" s="106"/>
      <c r="NYR21" s="123"/>
      <c r="NYZ21" s="125"/>
      <c r="NZC21" s="15"/>
      <c r="NZD21" s="15"/>
      <c r="NZJ21" s="122"/>
      <c r="NZK21" s="123"/>
      <c r="NZL21" s="106"/>
      <c r="NZM21" s="123"/>
      <c r="NZU21" s="125"/>
      <c r="NZX21" s="15"/>
      <c r="NZY21" s="15"/>
      <c r="OAE21" s="122"/>
      <c r="OAF21" s="123"/>
      <c r="OAG21" s="106"/>
      <c r="OAH21" s="123"/>
      <c r="OAP21" s="125"/>
      <c r="OAS21" s="15"/>
      <c r="OAT21" s="15"/>
      <c r="OAZ21" s="122"/>
      <c r="OBA21" s="123"/>
      <c r="OBB21" s="106"/>
      <c r="OBC21" s="123"/>
      <c r="OBK21" s="125"/>
      <c r="OBN21" s="15"/>
      <c r="OBO21" s="15"/>
      <c r="OBU21" s="122"/>
      <c r="OBV21" s="123"/>
      <c r="OBW21" s="106"/>
      <c r="OBX21" s="123"/>
      <c r="OCF21" s="125"/>
      <c r="OCI21" s="15"/>
      <c r="OCJ21" s="15"/>
      <c r="OCP21" s="122"/>
      <c r="OCQ21" s="123"/>
      <c r="OCR21" s="106"/>
      <c r="OCS21" s="123"/>
      <c r="ODA21" s="125"/>
      <c r="ODD21" s="15"/>
      <c r="ODE21" s="15"/>
      <c r="ODK21" s="122"/>
      <c r="ODL21" s="123"/>
      <c r="ODM21" s="106"/>
      <c r="ODN21" s="123"/>
      <c r="ODV21" s="125"/>
      <c r="ODY21" s="15"/>
      <c r="ODZ21" s="15"/>
      <c r="OEF21" s="122"/>
      <c r="OEG21" s="123"/>
      <c r="OEH21" s="106"/>
      <c r="OEI21" s="123"/>
      <c r="OEQ21" s="125"/>
      <c r="OET21" s="15"/>
      <c r="OEU21" s="15"/>
      <c r="OFA21" s="122"/>
      <c r="OFB21" s="123"/>
      <c r="OFC21" s="106"/>
      <c r="OFD21" s="123"/>
      <c r="OFL21" s="125"/>
      <c r="OFO21" s="15"/>
      <c r="OFP21" s="15"/>
      <c r="OFV21" s="122"/>
      <c r="OFW21" s="123"/>
      <c r="OFX21" s="106"/>
      <c r="OFY21" s="123"/>
      <c r="OGG21" s="125"/>
      <c r="OGJ21" s="15"/>
      <c r="OGK21" s="15"/>
      <c r="OGQ21" s="122"/>
      <c r="OGR21" s="123"/>
      <c r="OGS21" s="106"/>
      <c r="OGT21" s="123"/>
      <c r="OHB21" s="125"/>
      <c r="OHE21" s="15"/>
      <c r="OHF21" s="15"/>
      <c r="OHL21" s="122"/>
      <c r="OHM21" s="123"/>
      <c r="OHN21" s="106"/>
      <c r="OHO21" s="123"/>
      <c r="OHW21" s="125"/>
      <c r="OHZ21" s="15"/>
      <c r="OIA21" s="15"/>
      <c r="OIG21" s="122"/>
      <c r="OIH21" s="123"/>
      <c r="OII21" s="106"/>
      <c r="OIJ21" s="123"/>
      <c r="OIR21" s="125"/>
      <c r="OIU21" s="15"/>
      <c r="OIV21" s="15"/>
      <c r="OJB21" s="122"/>
      <c r="OJC21" s="123"/>
      <c r="OJD21" s="106"/>
      <c r="OJE21" s="123"/>
      <c r="OJM21" s="125"/>
      <c r="OJP21" s="15"/>
      <c r="OJQ21" s="15"/>
      <c r="OJW21" s="122"/>
      <c r="OJX21" s="123"/>
      <c r="OJY21" s="106"/>
      <c r="OJZ21" s="123"/>
      <c r="OKH21" s="125"/>
      <c r="OKK21" s="15"/>
      <c r="OKL21" s="15"/>
      <c r="OKR21" s="122"/>
      <c r="OKS21" s="123"/>
      <c r="OKT21" s="106"/>
      <c r="OKU21" s="123"/>
      <c r="OLC21" s="125"/>
      <c r="OLF21" s="15"/>
      <c r="OLG21" s="15"/>
      <c r="OLM21" s="122"/>
      <c r="OLN21" s="123"/>
      <c r="OLO21" s="106"/>
      <c r="OLP21" s="123"/>
      <c r="OLX21" s="125"/>
      <c r="OMA21" s="15"/>
      <c r="OMB21" s="15"/>
      <c r="OMH21" s="122"/>
      <c r="OMI21" s="123"/>
      <c r="OMJ21" s="106"/>
      <c r="OMK21" s="123"/>
      <c r="OMS21" s="125"/>
      <c r="OMV21" s="15"/>
      <c r="OMW21" s="15"/>
      <c r="ONC21" s="122"/>
      <c r="OND21" s="123"/>
      <c r="ONE21" s="106"/>
      <c r="ONF21" s="123"/>
      <c r="ONN21" s="125"/>
      <c r="ONQ21" s="15"/>
      <c r="ONR21" s="15"/>
      <c r="ONX21" s="122"/>
      <c r="ONY21" s="123"/>
      <c r="ONZ21" s="106"/>
      <c r="OOA21" s="123"/>
      <c r="OOI21" s="125"/>
      <c r="OOL21" s="15"/>
      <c r="OOM21" s="15"/>
      <c r="OOS21" s="122"/>
      <c r="OOT21" s="123"/>
      <c r="OOU21" s="106"/>
      <c r="OOV21" s="123"/>
      <c r="OPD21" s="125"/>
      <c r="OPG21" s="15"/>
      <c r="OPH21" s="15"/>
      <c r="OPN21" s="122"/>
      <c r="OPO21" s="123"/>
      <c r="OPP21" s="106"/>
      <c r="OPQ21" s="123"/>
      <c r="OPY21" s="125"/>
      <c r="OQB21" s="15"/>
      <c r="OQC21" s="15"/>
      <c r="OQI21" s="122"/>
      <c r="OQJ21" s="123"/>
      <c r="OQK21" s="106"/>
      <c r="OQL21" s="123"/>
      <c r="OQT21" s="125"/>
      <c r="OQW21" s="15"/>
      <c r="OQX21" s="15"/>
      <c r="ORD21" s="122"/>
      <c r="ORE21" s="123"/>
      <c r="ORF21" s="106"/>
      <c r="ORG21" s="123"/>
      <c r="ORO21" s="125"/>
      <c r="ORR21" s="15"/>
      <c r="ORS21" s="15"/>
      <c r="ORY21" s="122"/>
      <c r="ORZ21" s="123"/>
      <c r="OSA21" s="106"/>
      <c r="OSB21" s="123"/>
      <c r="OSJ21" s="125"/>
      <c r="OSM21" s="15"/>
      <c r="OSN21" s="15"/>
      <c r="OST21" s="122"/>
      <c r="OSU21" s="123"/>
      <c r="OSV21" s="106"/>
      <c r="OSW21" s="123"/>
      <c r="OTE21" s="125"/>
      <c r="OTH21" s="15"/>
      <c r="OTI21" s="15"/>
      <c r="OTO21" s="122"/>
      <c r="OTP21" s="123"/>
      <c r="OTQ21" s="106"/>
      <c r="OTR21" s="123"/>
      <c r="OTZ21" s="125"/>
      <c r="OUC21" s="15"/>
      <c r="OUD21" s="15"/>
      <c r="OUJ21" s="122"/>
      <c r="OUK21" s="123"/>
      <c r="OUL21" s="106"/>
      <c r="OUM21" s="123"/>
      <c r="OUU21" s="125"/>
      <c r="OUX21" s="15"/>
      <c r="OUY21" s="15"/>
      <c r="OVE21" s="122"/>
      <c r="OVF21" s="123"/>
      <c r="OVG21" s="106"/>
      <c r="OVH21" s="123"/>
      <c r="OVP21" s="125"/>
      <c r="OVS21" s="15"/>
      <c r="OVT21" s="15"/>
      <c r="OVZ21" s="122"/>
      <c r="OWA21" s="123"/>
      <c r="OWB21" s="106"/>
      <c r="OWC21" s="123"/>
      <c r="OWK21" s="125"/>
      <c r="OWN21" s="15"/>
      <c r="OWO21" s="15"/>
      <c r="OWU21" s="122"/>
      <c r="OWV21" s="123"/>
      <c r="OWW21" s="106"/>
      <c r="OWX21" s="123"/>
      <c r="OXF21" s="125"/>
      <c r="OXI21" s="15"/>
      <c r="OXJ21" s="15"/>
      <c r="OXP21" s="122"/>
      <c r="OXQ21" s="123"/>
      <c r="OXR21" s="106"/>
      <c r="OXS21" s="123"/>
      <c r="OYA21" s="125"/>
      <c r="OYD21" s="15"/>
      <c r="OYE21" s="15"/>
      <c r="OYK21" s="122"/>
      <c r="OYL21" s="123"/>
      <c r="OYM21" s="106"/>
      <c r="OYN21" s="123"/>
      <c r="OYV21" s="125"/>
      <c r="OYY21" s="15"/>
      <c r="OYZ21" s="15"/>
      <c r="OZF21" s="122"/>
      <c r="OZG21" s="123"/>
      <c r="OZH21" s="106"/>
      <c r="OZI21" s="123"/>
      <c r="OZQ21" s="125"/>
      <c r="OZT21" s="15"/>
      <c r="OZU21" s="15"/>
      <c r="PAA21" s="122"/>
      <c r="PAB21" s="123"/>
      <c r="PAC21" s="106"/>
      <c r="PAD21" s="123"/>
      <c r="PAL21" s="125"/>
      <c r="PAO21" s="15"/>
      <c r="PAP21" s="15"/>
      <c r="PAV21" s="122"/>
      <c r="PAW21" s="123"/>
      <c r="PAX21" s="106"/>
      <c r="PAY21" s="123"/>
      <c r="PBG21" s="125"/>
      <c r="PBJ21" s="15"/>
      <c r="PBK21" s="15"/>
      <c r="PBQ21" s="122"/>
      <c r="PBR21" s="123"/>
      <c r="PBS21" s="106"/>
      <c r="PBT21" s="123"/>
      <c r="PCB21" s="125"/>
      <c r="PCE21" s="15"/>
      <c r="PCF21" s="15"/>
      <c r="PCL21" s="122"/>
      <c r="PCM21" s="123"/>
      <c r="PCN21" s="106"/>
      <c r="PCO21" s="123"/>
      <c r="PCW21" s="125"/>
      <c r="PCZ21" s="15"/>
      <c r="PDA21" s="15"/>
      <c r="PDG21" s="122"/>
      <c r="PDH21" s="123"/>
      <c r="PDI21" s="106"/>
      <c r="PDJ21" s="123"/>
      <c r="PDR21" s="125"/>
      <c r="PDU21" s="15"/>
      <c r="PDV21" s="15"/>
      <c r="PEB21" s="122"/>
      <c r="PEC21" s="123"/>
      <c r="PED21" s="106"/>
      <c r="PEE21" s="123"/>
      <c r="PEM21" s="125"/>
      <c r="PEP21" s="15"/>
      <c r="PEQ21" s="15"/>
      <c r="PEW21" s="122"/>
      <c r="PEX21" s="123"/>
      <c r="PEY21" s="106"/>
      <c r="PEZ21" s="123"/>
      <c r="PFH21" s="125"/>
      <c r="PFK21" s="15"/>
      <c r="PFL21" s="15"/>
      <c r="PFR21" s="122"/>
      <c r="PFS21" s="123"/>
      <c r="PFT21" s="106"/>
      <c r="PFU21" s="123"/>
      <c r="PGC21" s="125"/>
      <c r="PGF21" s="15"/>
      <c r="PGG21" s="15"/>
      <c r="PGM21" s="122"/>
      <c r="PGN21" s="123"/>
      <c r="PGO21" s="106"/>
      <c r="PGP21" s="123"/>
      <c r="PGX21" s="125"/>
      <c r="PHA21" s="15"/>
      <c r="PHB21" s="15"/>
      <c r="PHH21" s="122"/>
      <c r="PHI21" s="123"/>
      <c r="PHJ21" s="106"/>
      <c r="PHK21" s="123"/>
      <c r="PHS21" s="125"/>
      <c r="PHV21" s="15"/>
      <c r="PHW21" s="15"/>
      <c r="PIC21" s="122"/>
      <c r="PID21" s="123"/>
      <c r="PIE21" s="106"/>
      <c r="PIF21" s="123"/>
      <c r="PIN21" s="125"/>
      <c r="PIQ21" s="15"/>
      <c r="PIR21" s="15"/>
      <c r="PIX21" s="122"/>
      <c r="PIY21" s="123"/>
      <c r="PIZ21" s="106"/>
      <c r="PJA21" s="123"/>
      <c r="PJI21" s="125"/>
      <c r="PJL21" s="15"/>
      <c r="PJM21" s="15"/>
      <c r="PJS21" s="122"/>
      <c r="PJT21" s="123"/>
      <c r="PJU21" s="106"/>
      <c r="PJV21" s="123"/>
      <c r="PKD21" s="125"/>
      <c r="PKG21" s="15"/>
      <c r="PKH21" s="15"/>
      <c r="PKN21" s="122"/>
      <c r="PKO21" s="123"/>
      <c r="PKP21" s="106"/>
      <c r="PKQ21" s="123"/>
      <c r="PKY21" s="125"/>
      <c r="PLB21" s="15"/>
      <c r="PLC21" s="15"/>
      <c r="PLI21" s="122"/>
      <c r="PLJ21" s="123"/>
      <c r="PLK21" s="106"/>
      <c r="PLL21" s="123"/>
      <c r="PLT21" s="125"/>
      <c r="PLW21" s="15"/>
      <c r="PLX21" s="15"/>
      <c r="PMD21" s="122"/>
      <c r="PME21" s="123"/>
      <c r="PMF21" s="106"/>
      <c r="PMG21" s="123"/>
      <c r="PMO21" s="125"/>
      <c r="PMR21" s="15"/>
      <c r="PMS21" s="15"/>
      <c r="PMY21" s="122"/>
      <c r="PMZ21" s="123"/>
      <c r="PNA21" s="106"/>
      <c r="PNB21" s="123"/>
      <c r="PNJ21" s="125"/>
      <c r="PNM21" s="15"/>
      <c r="PNN21" s="15"/>
      <c r="PNT21" s="122"/>
      <c r="PNU21" s="123"/>
      <c r="PNV21" s="106"/>
      <c r="PNW21" s="123"/>
      <c r="POE21" s="125"/>
      <c r="POH21" s="15"/>
      <c r="POI21" s="15"/>
      <c r="POO21" s="122"/>
      <c r="POP21" s="123"/>
      <c r="POQ21" s="106"/>
      <c r="POR21" s="123"/>
      <c r="POZ21" s="125"/>
      <c r="PPC21" s="15"/>
      <c r="PPD21" s="15"/>
      <c r="PPJ21" s="122"/>
      <c r="PPK21" s="123"/>
      <c r="PPL21" s="106"/>
      <c r="PPM21" s="123"/>
      <c r="PPU21" s="125"/>
      <c r="PPX21" s="15"/>
      <c r="PPY21" s="15"/>
      <c r="PQE21" s="122"/>
      <c r="PQF21" s="123"/>
      <c r="PQG21" s="106"/>
      <c r="PQH21" s="123"/>
      <c r="PQP21" s="125"/>
      <c r="PQS21" s="15"/>
      <c r="PQT21" s="15"/>
      <c r="PQZ21" s="122"/>
      <c r="PRA21" s="123"/>
      <c r="PRB21" s="106"/>
      <c r="PRC21" s="123"/>
      <c r="PRK21" s="125"/>
      <c r="PRN21" s="15"/>
      <c r="PRO21" s="15"/>
      <c r="PRU21" s="122"/>
      <c r="PRV21" s="123"/>
      <c r="PRW21" s="106"/>
      <c r="PRX21" s="123"/>
      <c r="PSF21" s="125"/>
      <c r="PSI21" s="15"/>
      <c r="PSJ21" s="15"/>
      <c r="PSP21" s="122"/>
      <c r="PSQ21" s="123"/>
      <c r="PSR21" s="106"/>
      <c r="PSS21" s="123"/>
      <c r="PTA21" s="125"/>
      <c r="PTD21" s="15"/>
      <c r="PTE21" s="15"/>
      <c r="PTK21" s="122"/>
      <c r="PTL21" s="123"/>
      <c r="PTM21" s="106"/>
      <c r="PTN21" s="123"/>
      <c r="PTV21" s="125"/>
      <c r="PTY21" s="15"/>
      <c r="PTZ21" s="15"/>
      <c r="PUF21" s="122"/>
      <c r="PUG21" s="123"/>
      <c r="PUH21" s="106"/>
      <c r="PUI21" s="123"/>
      <c r="PUQ21" s="125"/>
      <c r="PUT21" s="15"/>
      <c r="PUU21" s="15"/>
      <c r="PVA21" s="122"/>
      <c r="PVB21" s="123"/>
      <c r="PVC21" s="106"/>
      <c r="PVD21" s="123"/>
      <c r="PVL21" s="125"/>
      <c r="PVO21" s="15"/>
      <c r="PVP21" s="15"/>
      <c r="PVV21" s="122"/>
      <c r="PVW21" s="123"/>
      <c r="PVX21" s="106"/>
      <c r="PVY21" s="123"/>
      <c r="PWG21" s="125"/>
      <c r="PWJ21" s="15"/>
      <c r="PWK21" s="15"/>
      <c r="PWQ21" s="122"/>
      <c r="PWR21" s="123"/>
      <c r="PWS21" s="106"/>
      <c r="PWT21" s="123"/>
      <c r="PXB21" s="125"/>
      <c r="PXE21" s="15"/>
      <c r="PXF21" s="15"/>
      <c r="PXL21" s="122"/>
      <c r="PXM21" s="123"/>
      <c r="PXN21" s="106"/>
      <c r="PXO21" s="123"/>
      <c r="PXW21" s="125"/>
      <c r="PXZ21" s="15"/>
      <c r="PYA21" s="15"/>
      <c r="PYG21" s="122"/>
      <c r="PYH21" s="123"/>
      <c r="PYI21" s="106"/>
      <c r="PYJ21" s="123"/>
      <c r="PYR21" s="125"/>
      <c r="PYU21" s="15"/>
      <c r="PYV21" s="15"/>
      <c r="PZB21" s="122"/>
      <c r="PZC21" s="123"/>
      <c r="PZD21" s="106"/>
      <c r="PZE21" s="123"/>
      <c r="PZM21" s="125"/>
      <c r="PZP21" s="15"/>
      <c r="PZQ21" s="15"/>
      <c r="PZW21" s="122"/>
      <c r="PZX21" s="123"/>
      <c r="PZY21" s="106"/>
      <c r="PZZ21" s="123"/>
      <c r="QAH21" s="125"/>
      <c r="QAK21" s="15"/>
      <c r="QAL21" s="15"/>
      <c r="QAR21" s="122"/>
      <c r="QAS21" s="123"/>
      <c r="QAT21" s="106"/>
      <c r="QAU21" s="123"/>
      <c r="QBC21" s="125"/>
      <c r="QBF21" s="15"/>
      <c r="QBG21" s="15"/>
      <c r="QBM21" s="122"/>
      <c r="QBN21" s="123"/>
      <c r="QBO21" s="106"/>
      <c r="QBP21" s="123"/>
      <c r="QBX21" s="125"/>
      <c r="QCA21" s="15"/>
      <c r="QCB21" s="15"/>
      <c r="QCH21" s="122"/>
      <c r="QCI21" s="123"/>
      <c r="QCJ21" s="106"/>
      <c r="QCK21" s="123"/>
      <c r="QCS21" s="125"/>
      <c r="QCV21" s="15"/>
      <c r="QCW21" s="15"/>
      <c r="QDC21" s="122"/>
      <c r="QDD21" s="123"/>
      <c r="QDE21" s="106"/>
      <c r="QDF21" s="123"/>
      <c r="QDN21" s="125"/>
      <c r="QDQ21" s="15"/>
      <c r="QDR21" s="15"/>
      <c r="QDX21" s="122"/>
      <c r="QDY21" s="123"/>
      <c r="QDZ21" s="106"/>
      <c r="QEA21" s="123"/>
      <c r="QEI21" s="125"/>
      <c r="QEL21" s="15"/>
      <c r="QEM21" s="15"/>
      <c r="QES21" s="122"/>
      <c r="QET21" s="123"/>
      <c r="QEU21" s="106"/>
      <c r="QEV21" s="123"/>
      <c r="QFD21" s="125"/>
      <c r="QFG21" s="15"/>
      <c r="QFH21" s="15"/>
      <c r="QFN21" s="122"/>
      <c r="QFO21" s="123"/>
      <c r="QFP21" s="106"/>
      <c r="QFQ21" s="123"/>
      <c r="QFY21" s="125"/>
      <c r="QGB21" s="15"/>
      <c r="QGC21" s="15"/>
      <c r="QGI21" s="122"/>
      <c r="QGJ21" s="123"/>
      <c r="QGK21" s="106"/>
      <c r="QGL21" s="123"/>
      <c r="QGT21" s="125"/>
      <c r="QGW21" s="15"/>
      <c r="QGX21" s="15"/>
      <c r="QHD21" s="122"/>
      <c r="QHE21" s="123"/>
      <c r="QHF21" s="106"/>
      <c r="QHG21" s="123"/>
      <c r="QHO21" s="125"/>
      <c r="QHR21" s="15"/>
      <c r="QHS21" s="15"/>
      <c r="QHY21" s="122"/>
      <c r="QHZ21" s="123"/>
      <c r="QIA21" s="106"/>
      <c r="QIB21" s="123"/>
      <c r="QIJ21" s="125"/>
      <c r="QIM21" s="15"/>
      <c r="QIN21" s="15"/>
      <c r="QIT21" s="122"/>
      <c r="QIU21" s="123"/>
      <c r="QIV21" s="106"/>
      <c r="QIW21" s="123"/>
      <c r="QJE21" s="125"/>
      <c r="QJH21" s="15"/>
      <c r="QJI21" s="15"/>
      <c r="QJO21" s="122"/>
      <c r="QJP21" s="123"/>
      <c r="QJQ21" s="106"/>
      <c r="QJR21" s="123"/>
      <c r="QJZ21" s="125"/>
      <c r="QKC21" s="15"/>
      <c r="QKD21" s="15"/>
      <c r="QKJ21" s="122"/>
      <c r="QKK21" s="123"/>
      <c r="QKL21" s="106"/>
      <c r="QKM21" s="123"/>
      <c r="QKU21" s="125"/>
      <c r="QKX21" s="15"/>
      <c r="QKY21" s="15"/>
      <c r="QLE21" s="122"/>
      <c r="QLF21" s="123"/>
      <c r="QLG21" s="106"/>
      <c r="QLH21" s="123"/>
      <c r="QLP21" s="125"/>
      <c r="QLS21" s="15"/>
      <c r="QLT21" s="15"/>
      <c r="QLZ21" s="122"/>
      <c r="QMA21" s="123"/>
      <c r="QMB21" s="106"/>
      <c r="QMC21" s="123"/>
      <c r="QMK21" s="125"/>
      <c r="QMN21" s="15"/>
      <c r="QMO21" s="15"/>
      <c r="QMU21" s="122"/>
      <c r="QMV21" s="123"/>
      <c r="QMW21" s="106"/>
      <c r="QMX21" s="123"/>
      <c r="QNF21" s="125"/>
      <c r="QNI21" s="15"/>
      <c r="QNJ21" s="15"/>
      <c r="QNP21" s="122"/>
      <c r="QNQ21" s="123"/>
      <c r="QNR21" s="106"/>
      <c r="QNS21" s="123"/>
      <c r="QOA21" s="125"/>
      <c r="QOD21" s="15"/>
      <c r="QOE21" s="15"/>
      <c r="QOK21" s="122"/>
      <c r="QOL21" s="123"/>
      <c r="QOM21" s="106"/>
      <c r="QON21" s="123"/>
      <c r="QOV21" s="125"/>
      <c r="QOY21" s="15"/>
      <c r="QOZ21" s="15"/>
      <c r="QPF21" s="122"/>
      <c r="QPG21" s="123"/>
      <c r="QPH21" s="106"/>
      <c r="QPI21" s="123"/>
      <c r="QPQ21" s="125"/>
      <c r="QPT21" s="15"/>
      <c r="QPU21" s="15"/>
      <c r="QQA21" s="122"/>
      <c r="QQB21" s="123"/>
      <c r="QQC21" s="106"/>
      <c r="QQD21" s="123"/>
      <c r="QQL21" s="125"/>
      <c r="QQO21" s="15"/>
      <c r="QQP21" s="15"/>
      <c r="QQV21" s="122"/>
      <c r="QQW21" s="123"/>
      <c r="QQX21" s="106"/>
      <c r="QQY21" s="123"/>
      <c r="QRG21" s="125"/>
      <c r="QRJ21" s="15"/>
      <c r="QRK21" s="15"/>
      <c r="QRQ21" s="122"/>
      <c r="QRR21" s="123"/>
      <c r="QRS21" s="106"/>
      <c r="QRT21" s="123"/>
      <c r="QSB21" s="125"/>
      <c r="QSE21" s="15"/>
      <c r="QSF21" s="15"/>
      <c r="QSL21" s="122"/>
      <c r="QSM21" s="123"/>
      <c r="QSN21" s="106"/>
      <c r="QSO21" s="123"/>
      <c r="QSW21" s="125"/>
      <c r="QSZ21" s="15"/>
      <c r="QTA21" s="15"/>
      <c r="QTG21" s="122"/>
      <c r="QTH21" s="123"/>
      <c r="QTI21" s="106"/>
      <c r="QTJ21" s="123"/>
      <c r="QTR21" s="125"/>
      <c r="QTU21" s="15"/>
      <c r="QTV21" s="15"/>
      <c r="QUB21" s="122"/>
      <c r="QUC21" s="123"/>
      <c r="QUD21" s="106"/>
      <c r="QUE21" s="123"/>
      <c r="QUM21" s="125"/>
      <c r="QUP21" s="15"/>
      <c r="QUQ21" s="15"/>
      <c r="QUW21" s="122"/>
      <c r="QUX21" s="123"/>
      <c r="QUY21" s="106"/>
      <c r="QUZ21" s="123"/>
      <c r="QVH21" s="125"/>
      <c r="QVK21" s="15"/>
      <c r="QVL21" s="15"/>
      <c r="QVR21" s="122"/>
      <c r="QVS21" s="123"/>
      <c r="QVT21" s="106"/>
      <c r="QVU21" s="123"/>
      <c r="QWC21" s="125"/>
      <c r="QWF21" s="15"/>
      <c r="QWG21" s="15"/>
      <c r="QWM21" s="122"/>
      <c r="QWN21" s="123"/>
      <c r="QWO21" s="106"/>
      <c r="QWP21" s="123"/>
      <c r="QWX21" s="125"/>
      <c r="QXA21" s="15"/>
      <c r="QXB21" s="15"/>
      <c r="QXH21" s="122"/>
      <c r="QXI21" s="123"/>
      <c r="QXJ21" s="106"/>
      <c r="QXK21" s="123"/>
      <c r="QXS21" s="125"/>
      <c r="QXV21" s="15"/>
      <c r="QXW21" s="15"/>
      <c r="QYC21" s="122"/>
      <c r="QYD21" s="123"/>
      <c r="QYE21" s="106"/>
      <c r="QYF21" s="123"/>
      <c r="QYN21" s="125"/>
      <c r="QYQ21" s="15"/>
      <c r="QYR21" s="15"/>
      <c r="QYX21" s="122"/>
      <c r="QYY21" s="123"/>
      <c r="QYZ21" s="106"/>
      <c r="QZA21" s="123"/>
      <c r="QZI21" s="125"/>
      <c r="QZL21" s="15"/>
      <c r="QZM21" s="15"/>
      <c r="QZS21" s="122"/>
      <c r="QZT21" s="123"/>
      <c r="QZU21" s="106"/>
      <c r="QZV21" s="123"/>
      <c r="RAD21" s="125"/>
      <c r="RAG21" s="15"/>
      <c r="RAH21" s="15"/>
      <c r="RAN21" s="122"/>
      <c r="RAO21" s="123"/>
      <c r="RAP21" s="106"/>
      <c r="RAQ21" s="123"/>
      <c r="RAY21" s="125"/>
      <c r="RBB21" s="15"/>
      <c r="RBC21" s="15"/>
      <c r="RBI21" s="122"/>
      <c r="RBJ21" s="123"/>
      <c r="RBK21" s="106"/>
      <c r="RBL21" s="123"/>
      <c r="RBT21" s="125"/>
      <c r="RBW21" s="15"/>
      <c r="RBX21" s="15"/>
      <c r="RCD21" s="122"/>
      <c r="RCE21" s="123"/>
      <c r="RCF21" s="106"/>
      <c r="RCG21" s="123"/>
      <c r="RCO21" s="125"/>
      <c r="RCR21" s="15"/>
      <c r="RCS21" s="15"/>
      <c r="RCY21" s="122"/>
      <c r="RCZ21" s="123"/>
      <c r="RDA21" s="106"/>
      <c r="RDB21" s="123"/>
      <c r="RDJ21" s="125"/>
      <c r="RDM21" s="15"/>
      <c r="RDN21" s="15"/>
      <c r="RDT21" s="122"/>
      <c r="RDU21" s="123"/>
      <c r="RDV21" s="106"/>
      <c r="RDW21" s="123"/>
      <c r="REE21" s="125"/>
      <c r="REH21" s="15"/>
      <c r="REI21" s="15"/>
      <c r="REO21" s="122"/>
      <c r="REP21" s="123"/>
      <c r="REQ21" s="106"/>
      <c r="RER21" s="123"/>
      <c r="REZ21" s="125"/>
      <c r="RFC21" s="15"/>
      <c r="RFD21" s="15"/>
      <c r="RFJ21" s="122"/>
      <c r="RFK21" s="123"/>
      <c r="RFL21" s="106"/>
      <c r="RFM21" s="123"/>
      <c r="RFU21" s="125"/>
      <c r="RFX21" s="15"/>
      <c r="RFY21" s="15"/>
      <c r="RGE21" s="122"/>
      <c r="RGF21" s="123"/>
      <c r="RGG21" s="106"/>
      <c r="RGH21" s="123"/>
      <c r="RGP21" s="125"/>
      <c r="RGS21" s="15"/>
      <c r="RGT21" s="15"/>
      <c r="RGZ21" s="122"/>
      <c r="RHA21" s="123"/>
      <c r="RHB21" s="106"/>
      <c r="RHC21" s="123"/>
      <c r="RHK21" s="125"/>
      <c r="RHN21" s="15"/>
      <c r="RHO21" s="15"/>
      <c r="RHU21" s="122"/>
      <c r="RHV21" s="123"/>
      <c r="RHW21" s="106"/>
      <c r="RHX21" s="123"/>
      <c r="RIF21" s="125"/>
      <c r="RII21" s="15"/>
      <c r="RIJ21" s="15"/>
      <c r="RIP21" s="122"/>
      <c r="RIQ21" s="123"/>
      <c r="RIR21" s="106"/>
      <c r="RIS21" s="123"/>
      <c r="RJA21" s="125"/>
      <c r="RJD21" s="15"/>
      <c r="RJE21" s="15"/>
      <c r="RJK21" s="122"/>
      <c r="RJL21" s="123"/>
      <c r="RJM21" s="106"/>
      <c r="RJN21" s="123"/>
      <c r="RJV21" s="125"/>
      <c r="RJY21" s="15"/>
      <c r="RJZ21" s="15"/>
      <c r="RKF21" s="122"/>
      <c r="RKG21" s="123"/>
      <c r="RKH21" s="106"/>
      <c r="RKI21" s="123"/>
      <c r="RKQ21" s="125"/>
      <c r="RKT21" s="15"/>
      <c r="RKU21" s="15"/>
      <c r="RLA21" s="122"/>
      <c r="RLB21" s="123"/>
      <c r="RLC21" s="106"/>
      <c r="RLD21" s="123"/>
      <c r="RLL21" s="125"/>
      <c r="RLO21" s="15"/>
      <c r="RLP21" s="15"/>
      <c r="RLV21" s="122"/>
      <c r="RLW21" s="123"/>
      <c r="RLX21" s="106"/>
      <c r="RLY21" s="123"/>
      <c r="RMG21" s="125"/>
      <c r="RMJ21" s="15"/>
      <c r="RMK21" s="15"/>
      <c r="RMQ21" s="122"/>
      <c r="RMR21" s="123"/>
      <c r="RMS21" s="106"/>
      <c r="RMT21" s="123"/>
      <c r="RNB21" s="125"/>
      <c r="RNE21" s="15"/>
      <c r="RNF21" s="15"/>
      <c r="RNL21" s="122"/>
      <c r="RNM21" s="123"/>
      <c r="RNN21" s="106"/>
      <c r="RNO21" s="123"/>
      <c r="RNW21" s="125"/>
      <c r="RNZ21" s="15"/>
      <c r="ROA21" s="15"/>
      <c r="ROG21" s="122"/>
      <c r="ROH21" s="123"/>
      <c r="ROI21" s="106"/>
      <c r="ROJ21" s="123"/>
      <c r="ROR21" s="125"/>
      <c r="ROU21" s="15"/>
      <c r="ROV21" s="15"/>
      <c r="RPB21" s="122"/>
      <c r="RPC21" s="123"/>
      <c r="RPD21" s="106"/>
      <c r="RPE21" s="123"/>
      <c r="RPM21" s="125"/>
      <c r="RPP21" s="15"/>
      <c r="RPQ21" s="15"/>
      <c r="RPW21" s="122"/>
      <c r="RPX21" s="123"/>
      <c r="RPY21" s="106"/>
      <c r="RPZ21" s="123"/>
      <c r="RQH21" s="125"/>
      <c r="RQK21" s="15"/>
      <c r="RQL21" s="15"/>
      <c r="RQR21" s="122"/>
      <c r="RQS21" s="123"/>
      <c r="RQT21" s="106"/>
      <c r="RQU21" s="123"/>
      <c r="RRC21" s="125"/>
      <c r="RRF21" s="15"/>
      <c r="RRG21" s="15"/>
      <c r="RRM21" s="122"/>
      <c r="RRN21" s="123"/>
      <c r="RRO21" s="106"/>
      <c r="RRP21" s="123"/>
      <c r="RRX21" s="125"/>
      <c r="RSA21" s="15"/>
      <c r="RSB21" s="15"/>
      <c r="RSH21" s="122"/>
      <c r="RSI21" s="123"/>
      <c r="RSJ21" s="106"/>
      <c r="RSK21" s="123"/>
      <c r="RSS21" s="125"/>
      <c r="RSV21" s="15"/>
      <c r="RSW21" s="15"/>
      <c r="RTC21" s="122"/>
      <c r="RTD21" s="123"/>
      <c r="RTE21" s="106"/>
      <c r="RTF21" s="123"/>
      <c r="RTN21" s="125"/>
      <c r="RTQ21" s="15"/>
      <c r="RTR21" s="15"/>
      <c r="RTX21" s="122"/>
      <c r="RTY21" s="123"/>
      <c r="RTZ21" s="106"/>
      <c r="RUA21" s="123"/>
      <c r="RUI21" s="125"/>
      <c r="RUL21" s="15"/>
      <c r="RUM21" s="15"/>
      <c r="RUS21" s="122"/>
      <c r="RUT21" s="123"/>
      <c r="RUU21" s="106"/>
      <c r="RUV21" s="123"/>
      <c r="RVD21" s="125"/>
      <c r="RVG21" s="15"/>
      <c r="RVH21" s="15"/>
      <c r="RVN21" s="122"/>
      <c r="RVO21" s="123"/>
      <c r="RVP21" s="106"/>
      <c r="RVQ21" s="123"/>
      <c r="RVY21" s="125"/>
      <c r="RWB21" s="15"/>
      <c r="RWC21" s="15"/>
      <c r="RWI21" s="122"/>
      <c r="RWJ21" s="123"/>
      <c r="RWK21" s="106"/>
      <c r="RWL21" s="123"/>
      <c r="RWT21" s="125"/>
      <c r="RWW21" s="15"/>
      <c r="RWX21" s="15"/>
      <c r="RXD21" s="122"/>
      <c r="RXE21" s="123"/>
      <c r="RXF21" s="106"/>
      <c r="RXG21" s="123"/>
      <c r="RXO21" s="125"/>
      <c r="RXR21" s="15"/>
      <c r="RXS21" s="15"/>
      <c r="RXY21" s="122"/>
      <c r="RXZ21" s="123"/>
      <c r="RYA21" s="106"/>
      <c r="RYB21" s="123"/>
      <c r="RYJ21" s="125"/>
      <c r="RYM21" s="15"/>
      <c r="RYN21" s="15"/>
      <c r="RYT21" s="122"/>
      <c r="RYU21" s="123"/>
      <c r="RYV21" s="106"/>
      <c r="RYW21" s="123"/>
      <c r="RZE21" s="125"/>
      <c r="RZH21" s="15"/>
      <c r="RZI21" s="15"/>
      <c r="RZO21" s="122"/>
      <c r="RZP21" s="123"/>
      <c r="RZQ21" s="106"/>
      <c r="RZR21" s="123"/>
      <c r="RZZ21" s="125"/>
      <c r="SAC21" s="15"/>
      <c r="SAD21" s="15"/>
      <c r="SAJ21" s="122"/>
      <c r="SAK21" s="123"/>
      <c r="SAL21" s="106"/>
      <c r="SAM21" s="123"/>
      <c r="SAU21" s="125"/>
      <c r="SAX21" s="15"/>
      <c r="SAY21" s="15"/>
      <c r="SBE21" s="122"/>
      <c r="SBF21" s="123"/>
      <c r="SBG21" s="106"/>
      <c r="SBH21" s="123"/>
      <c r="SBP21" s="125"/>
      <c r="SBS21" s="15"/>
      <c r="SBT21" s="15"/>
      <c r="SBZ21" s="122"/>
      <c r="SCA21" s="123"/>
      <c r="SCB21" s="106"/>
      <c r="SCC21" s="123"/>
      <c r="SCK21" s="125"/>
      <c r="SCN21" s="15"/>
      <c r="SCO21" s="15"/>
      <c r="SCU21" s="122"/>
      <c r="SCV21" s="123"/>
      <c r="SCW21" s="106"/>
      <c r="SCX21" s="123"/>
      <c r="SDF21" s="125"/>
      <c r="SDI21" s="15"/>
      <c r="SDJ21" s="15"/>
      <c r="SDP21" s="122"/>
      <c r="SDQ21" s="123"/>
      <c r="SDR21" s="106"/>
      <c r="SDS21" s="123"/>
      <c r="SEA21" s="125"/>
      <c r="SED21" s="15"/>
      <c r="SEE21" s="15"/>
      <c r="SEK21" s="122"/>
      <c r="SEL21" s="123"/>
      <c r="SEM21" s="106"/>
      <c r="SEN21" s="123"/>
      <c r="SEV21" s="125"/>
      <c r="SEY21" s="15"/>
      <c r="SEZ21" s="15"/>
      <c r="SFF21" s="122"/>
      <c r="SFG21" s="123"/>
      <c r="SFH21" s="106"/>
      <c r="SFI21" s="123"/>
      <c r="SFQ21" s="125"/>
      <c r="SFT21" s="15"/>
      <c r="SFU21" s="15"/>
      <c r="SGA21" s="122"/>
      <c r="SGB21" s="123"/>
      <c r="SGC21" s="106"/>
      <c r="SGD21" s="123"/>
      <c r="SGL21" s="125"/>
      <c r="SGO21" s="15"/>
      <c r="SGP21" s="15"/>
      <c r="SGV21" s="122"/>
      <c r="SGW21" s="123"/>
      <c r="SGX21" s="106"/>
      <c r="SGY21" s="123"/>
      <c r="SHG21" s="125"/>
      <c r="SHJ21" s="15"/>
      <c r="SHK21" s="15"/>
      <c r="SHQ21" s="122"/>
      <c r="SHR21" s="123"/>
      <c r="SHS21" s="106"/>
      <c r="SHT21" s="123"/>
      <c r="SIB21" s="125"/>
      <c r="SIE21" s="15"/>
      <c r="SIF21" s="15"/>
      <c r="SIL21" s="122"/>
      <c r="SIM21" s="123"/>
      <c r="SIN21" s="106"/>
      <c r="SIO21" s="123"/>
      <c r="SIW21" s="125"/>
      <c r="SIZ21" s="15"/>
      <c r="SJA21" s="15"/>
      <c r="SJG21" s="122"/>
      <c r="SJH21" s="123"/>
      <c r="SJI21" s="106"/>
      <c r="SJJ21" s="123"/>
      <c r="SJR21" s="125"/>
      <c r="SJU21" s="15"/>
      <c r="SJV21" s="15"/>
      <c r="SKB21" s="122"/>
      <c r="SKC21" s="123"/>
      <c r="SKD21" s="106"/>
      <c r="SKE21" s="123"/>
      <c r="SKM21" s="125"/>
      <c r="SKP21" s="15"/>
      <c r="SKQ21" s="15"/>
      <c r="SKW21" s="122"/>
      <c r="SKX21" s="123"/>
      <c r="SKY21" s="106"/>
      <c r="SKZ21" s="123"/>
      <c r="SLH21" s="125"/>
      <c r="SLK21" s="15"/>
      <c r="SLL21" s="15"/>
      <c r="SLR21" s="122"/>
      <c r="SLS21" s="123"/>
      <c r="SLT21" s="106"/>
      <c r="SLU21" s="123"/>
      <c r="SMC21" s="125"/>
      <c r="SMF21" s="15"/>
      <c r="SMG21" s="15"/>
      <c r="SMM21" s="122"/>
      <c r="SMN21" s="123"/>
      <c r="SMO21" s="106"/>
      <c r="SMP21" s="123"/>
      <c r="SMX21" s="125"/>
      <c r="SNA21" s="15"/>
      <c r="SNB21" s="15"/>
      <c r="SNH21" s="122"/>
      <c r="SNI21" s="123"/>
      <c r="SNJ21" s="106"/>
      <c r="SNK21" s="123"/>
      <c r="SNS21" s="125"/>
      <c r="SNV21" s="15"/>
      <c r="SNW21" s="15"/>
      <c r="SOC21" s="122"/>
      <c r="SOD21" s="123"/>
      <c r="SOE21" s="106"/>
      <c r="SOF21" s="123"/>
      <c r="SON21" s="125"/>
      <c r="SOQ21" s="15"/>
      <c r="SOR21" s="15"/>
      <c r="SOX21" s="122"/>
      <c r="SOY21" s="123"/>
      <c r="SOZ21" s="106"/>
      <c r="SPA21" s="123"/>
      <c r="SPI21" s="125"/>
      <c r="SPL21" s="15"/>
      <c r="SPM21" s="15"/>
      <c r="SPS21" s="122"/>
      <c r="SPT21" s="123"/>
      <c r="SPU21" s="106"/>
      <c r="SPV21" s="123"/>
      <c r="SQD21" s="125"/>
      <c r="SQG21" s="15"/>
      <c r="SQH21" s="15"/>
      <c r="SQN21" s="122"/>
      <c r="SQO21" s="123"/>
      <c r="SQP21" s="106"/>
      <c r="SQQ21" s="123"/>
      <c r="SQY21" s="125"/>
      <c r="SRB21" s="15"/>
      <c r="SRC21" s="15"/>
      <c r="SRI21" s="122"/>
      <c r="SRJ21" s="123"/>
      <c r="SRK21" s="106"/>
      <c r="SRL21" s="123"/>
      <c r="SRT21" s="125"/>
      <c r="SRW21" s="15"/>
      <c r="SRX21" s="15"/>
      <c r="SSD21" s="122"/>
      <c r="SSE21" s="123"/>
      <c r="SSF21" s="106"/>
      <c r="SSG21" s="123"/>
      <c r="SSO21" s="125"/>
      <c r="SSR21" s="15"/>
      <c r="SSS21" s="15"/>
      <c r="SSY21" s="122"/>
      <c r="SSZ21" s="123"/>
      <c r="STA21" s="106"/>
      <c r="STB21" s="123"/>
      <c r="STJ21" s="125"/>
      <c r="STM21" s="15"/>
      <c r="STN21" s="15"/>
      <c r="STT21" s="122"/>
      <c r="STU21" s="123"/>
      <c r="STV21" s="106"/>
      <c r="STW21" s="123"/>
      <c r="SUE21" s="125"/>
      <c r="SUH21" s="15"/>
      <c r="SUI21" s="15"/>
      <c r="SUO21" s="122"/>
      <c r="SUP21" s="123"/>
      <c r="SUQ21" s="106"/>
      <c r="SUR21" s="123"/>
      <c r="SUZ21" s="125"/>
      <c r="SVC21" s="15"/>
      <c r="SVD21" s="15"/>
      <c r="SVJ21" s="122"/>
      <c r="SVK21" s="123"/>
      <c r="SVL21" s="106"/>
      <c r="SVM21" s="123"/>
      <c r="SVU21" s="125"/>
      <c r="SVX21" s="15"/>
      <c r="SVY21" s="15"/>
      <c r="SWE21" s="122"/>
      <c r="SWF21" s="123"/>
      <c r="SWG21" s="106"/>
      <c r="SWH21" s="123"/>
      <c r="SWP21" s="125"/>
      <c r="SWS21" s="15"/>
      <c r="SWT21" s="15"/>
      <c r="SWZ21" s="122"/>
      <c r="SXA21" s="123"/>
      <c r="SXB21" s="106"/>
      <c r="SXC21" s="123"/>
      <c r="SXK21" s="125"/>
      <c r="SXN21" s="15"/>
      <c r="SXO21" s="15"/>
      <c r="SXU21" s="122"/>
      <c r="SXV21" s="123"/>
      <c r="SXW21" s="106"/>
      <c r="SXX21" s="123"/>
      <c r="SYF21" s="125"/>
      <c r="SYI21" s="15"/>
      <c r="SYJ21" s="15"/>
      <c r="SYP21" s="122"/>
      <c r="SYQ21" s="123"/>
      <c r="SYR21" s="106"/>
      <c r="SYS21" s="123"/>
      <c r="SZA21" s="125"/>
      <c r="SZD21" s="15"/>
      <c r="SZE21" s="15"/>
      <c r="SZK21" s="122"/>
      <c r="SZL21" s="123"/>
      <c r="SZM21" s="106"/>
      <c r="SZN21" s="123"/>
      <c r="SZV21" s="125"/>
      <c r="SZY21" s="15"/>
      <c r="SZZ21" s="15"/>
      <c r="TAF21" s="122"/>
      <c r="TAG21" s="123"/>
      <c r="TAH21" s="106"/>
      <c r="TAI21" s="123"/>
      <c r="TAQ21" s="125"/>
      <c r="TAT21" s="15"/>
      <c r="TAU21" s="15"/>
      <c r="TBA21" s="122"/>
      <c r="TBB21" s="123"/>
      <c r="TBC21" s="106"/>
      <c r="TBD21" s="123"/>
      <c r="TBL21" s="125"/>
      <c r="TBO21" s="15"/>
      <c r="TBP21" s="15"/>
      <c r="TBV21" s="122"/>
      <c r="TBW21" s="123"/>
      <c r="TBX21" s="106"/>
      <c r="TBY21" s="123"/>
      <c r="TCG21" s="125"/>
      <c r="TCJ21" s="15"/>
      <c r="TCK21" s="15"/>
      <c r="TCQ21" s="122"/>
      <c r="TCR21" s="123"/>
      <c r="TCS21" s="106"/>
      <c r="TCT21" s="123"/>
      <c r="TDB21" s="125"/>
      <c r="TDE21" s="15"/>
      <c r="TDF21" s="15"/>
      <c r="TDL21" s="122"/>
      <c r="TDM21" s="123"/>
      <c r="TDN21" s="106"/>
      <c r="TDO21" s="123"/>
      <c r="TDW21" s="125"/>
      <c r="TDZ21" s="15"/>
      <c r="TEA21" s="15"/>
      <c r="TEG21" s="122"/>
      <c r="TEH21" s="123"/>
      <c r="TEI21" s="106"/>
      <c r="TEJ21" s="123"/>
      <c r="TER21" s="125"/>
      <c r="TEU21" s="15"/>
      <c r="TEV21" s="15"/>
      <c r="TFB21" s="122"/>
      <c r="TFC21" s="123"/>
      <c r="TFD21" s="106"/>
      <c r="TFE21" s="123"/>
      <c r="TFM21" s="125"/>
      <c r="TFP21" s="15"/>
      <c r="TFQ21" s="15"/>
      <c r="TFW21" s="122"/>
      <c r="TFX21" s="123"/>
      <c r="TFY21" s="106"/>
      <c r="TFZ21" s="123"/>
      <c r="TGH21" s="125"/>
      <c r="TGK21" s="15"/>
      <c r="TGL21" s="15"/>
      <c r="TGR21" s="122"/>
      <c r="TGS21" s="123"/>
      <c r="TGT21" s="106"/>
      <c r="TGU21" s="123"/>
      <c r="THC21" s="125"/>
      <c r="THF21" s="15"/>
      <c r="THG21" s="15"/>
      <c r="THM21" s="122"/>
      <c r="THN21" s="123"/>
      <c r="THO21" s="106"/>
      <c r="THP21" s="123"/>
      <c r="THX21" s="125"/>
      <c r="TIA21" s="15"/>
      <c r="TIB21" s="15"/>
      <c r="TIH21" s="122"/>
      <c r="TII21" s="123"/>
      <c r="TIJ21" s="106"/>
      <c r="TIK21" s="123"/>
      <c r="TIS21" s="125"/>
      <c r="TIV21" s="15"/>
      <c r="TIW21" s="15"/>
      <c r="TJC21" s="122"/>
      <c r="TJD21" s="123"/>
      <c r="TJE21" s="106"/>
      <c r="TJF21" s="123"/>
      <c r="TJN21" s="125"/>
      <c r="TJQ21" s="15"/>
      <c r="TJR21" s="15"/>
      <c r="TJX21" s="122"/>
      <c r="TJY21" s="123"/>
      <c r="TJZ21" s="106"/>
      <c r="TKA21" s="123"/>
      <c r="TKI21" s="125"/>
      <c r="TKL21" s="15"/>
      <c r="TKM21" s="15"/>
      <c r="TKS21" s="122"/>
      <c r="TKT21" s="123"/>
      <c r="TKU21" s="106"/>
      <c r="TKV21" s="123"/>
      <c r="TLD21" s="125"/>
      <c r="TLG21" s="15"/>
      <c r="TLH21" s="15"/>
      <c r="TLN21" s="122"/>
      <c r="TLO21" s="123"/>
      <c r="TLP21" s="106"/>
      <c r="TLQ21" s="123"/>
      <c r="TLY21" s="125"/>
      <c r="TMB21" s="15"/>
      <c r="TMC21" s="15"/>
      <c r="TMI21" s="122"/>
      <c r="TMJ21" s="123"/>
      <c r="TMK21" s="106"/>
      <c r="TML21" s="123"/>
      <c r="TMT21" s="125"/>
      <c r="TMW21" s="15"/>
      <c r="TMX21" s="15"/>
      <c r="TND21" s="122"/>
      <c r="TNE21" s="123"/>
      <c r="TNF21" s="106"/>
      <c r="TNG21" s="123"/>
      <c r="TNO21" s="125"/>
      <c r="TNR21" s="15"/>
      <c r="TNS21" s="15"/>
      <c r="TNY21" s="122"/>
      <c r="TNZ21" s="123"/>
      <c r="TOA21" s="106"/>
      <c r="TOB21" s="123"/>
      <c r="TOJ21" s="125"/>
      <c r="TOM21" s="15"/>
      <c r="TON21" s="15"/>
      <c r="TOT21" s="122"/>
      <c r="TOU21" s="123"/>
      <c r="TOV21" s="106"/>
      <c r="TOW21" s="123"/>
      <c r="TPE21" s="125"/>
      <c r="TPH21" s="15"/>
      <c r="TPI21" s="15"/>
      <c r="TPO21" s="122"/>
      <c r="TPP21" s="123"/>
      <c r="TPQ21" s="106"/>
      <c r="TPR21" s="123"/>
      <c r="TPZ21" s="125"/>
      <c r="TQC21" s="15"/>
      <c r="TQD21" s="15"/>
      <c r="TQJ21" s="122"/>
      <c r="TQK21" s="123"/>
      <c r="TQL21" s="106"/>
      <c r="TQM21" s="123"/>
      <c r="TQU21" s="125"/>
      <c r="TQX21" s="15"/>
      <c r="TQY21" s="15"/>
      <c r="TRE21" s="122"/>
      <c r="TRF21" s="123"/>
      <c r="TRG21" s="106"/>
      <c r="TRH21" s="123"/>
      <c r="TRP21" s="125"/>
      <c r="TRS21" s="15"/>
      <c r="TRT21" s="15"/>
      <c r="TRZ21" s="122"/>
      <c r="TSA21" s="123"/>
      <c r="TSB21" s="106"/>
      <c r="TSC21" s="123"/>
      <c r="TSK21" s="125"/>
      <c r="TSN21" s="15"/>
      <c r="TSO21" s="15"/>
      <c r="TSU21" s="122"/>
      <c r="TSV21" s="123"/>
      <c r="TSW21" s="106"/>
      <c r="TSX21" s="123"/>
      <c r="TTF21" s="125"/>
      <c r="TTI21" s="15"/>
      <c r="TTJ21" s="15"/>
      <c r="TTP21" s="122"/>
      <c r="TTQ21" s="123"/>
      <c r="TTR21" s="106"/>
      <c r="TTS21" s="123"/>
      <c r="TUA21" s="125"/>
      <c r="TUD21" s="15"/>
      <c r="TUE21" s="15"/>
      <c r="TUK21" s="122"/>
      <c r="TUL21" s="123"/>
      <c r="TUM21" s="106"/>
      <c r="TUN21" s="123"/>
      <c r="TUV21" s="125"/>
      <c r="TUY21" s="15"/>
      <c r="TUZ21" s="15"/>
      <c r="TVF21" s="122"/>
      <c r="TVG21" s="123"/>
      <c r="TVH21" s="106"/>
      <c r="TVI21" s="123"/>
      <c r="TVQ21" s="125"/>
      <c r="TVT21" s="15"/>
      <c r="TVU21" s="15"/>
      <c r="TWA21" s="122"/>
      <c r="TWB21" s="123"/>
      <c r="TWC21" s="106"/>
      <c r="TWD21" s="123"/>
      <c r="TWL21" s="125"/>
      <c r="TWO21" s="15"/>
      <c r="TWP21" s="15"/>
      <c r="TWV21" s="122"/>
      <c r="TWW21" s="123"/>
      <c r="TWX21" s="106"/>
      <c r="TWY21" s="123"/>
      <c r="TXG21" s="125"/>
      <c r="TXJ21" s="15"/>
      <c r="TXK21" s="15"/>
      <c r="TXQ21" s="122"/>
      <c r="TXR21" s="123"/>
      <c r="TXS21" s="106"/>
      <c r="TXT21" s="123"/>
      <c r="TYB21" s="125"/>
      <c r="TYE21" s="15"/>
      <c r="TYF21" s="15"/>
      <c r="TYL21" s="122"/>
      <c r="TYM21" s="123"/>
      <c r="TYN21" s="106"/>
      <c r="TYO21" s="123"/>
      <c r="TYW21" s="125"/>
      <c r="TYZ21" s="15"/>
      <c r="TZA21" s="15"/>
      <c r="TZG21" s="122"/>
      <c r="TZH21" s="123"/>
      <c r="TZI21" s="106"/>
      <c r="TZJ21" s="123"/>
      <c r="TZR21" s="125"/>
      <c r="TZU21" s="15"/>
      <c r="TZV21" s="15"/>
      <c r="UAB21" s="122"/>
      <c r="UAC21" s="123"/>
      <c r="UAD21" s="106"/>
      <c r="UAE21" s="123"/>
      <c r="UAM21" s="125"/>
      <c r="UAP21" s="15"/>
      <c r="UAQ21" s="15"/>
      <c r="UAW21" s="122"/>
      <c r="UAX21" s="123"/>
      <c r="UAY21" s="106"/>
      <c r="UAZ21" s="123"/>
      <c r="UBH21" s="125"/>
      <c r="UBK21" s="15"/>
      <c r="UBL21" s="15"/>
      <c r="UBR21" s="122"/>
      <c r="UBS21" s="123"/>
      <c r="UBT21" s="106"/>
      <c r="UBU21" s="123"/>
      <c r="UCC21" s="125"/>
      <c r="UCF21" s="15"/>
      <c r="UCG21" s="15"/>
      <c r="UCM21" s="122"/>
      <c r="UCN21" s="123"/>
      <c r="UCO21" s="106"/>
      <c r="UCP21" s="123"/>
      <c r="UCX21" s="125"/>
      <c r="UDA21" s="15"/>
      <c r="UDB21" s="15"/>
      <c r="UDH21" s="122"/>
      <c r="UDI21" s="123"/>
      <c r="UDJ21" s="106"/>
      <c r="UDK21" s="123"/>
      <c r="UDS21" s="125"/>
      <c r="UDV21" s="15"/>
      <c r="UDW21" s="15"/>
      <c r="UEC21" s="122"/>
      <c r="UED21" s="123"/>
      <c r="UEE21" s="106"/>
      <c r="UEF21" s="123"/>
      <c r="UEN21" s="125"/>
      <c r="UEQ21" s="15"/>
      <c r="UER21" s="15"/>
      <c r="UEX21" s="122"/>
      <c r="UEY21" s="123"/>
      <c r="UEZ21" s="106"/>
      <c r="UFA21" s="123"/>
      <c r="UFI21" s="125"/>
      <c r="UFL21" s="15"/>
      <c r="UFM21" s="15"/>
      <c r="UFS21" s="122"/>
      <c r="UFT21" s="123"/>
      <c r="UFU21" s="106"/>
      <c r="UFV21" s="123"/>
      <c r="UGD21" s="125"/>
      <c r="UGG21" s="15"/>
      <c r="UGH21" s="15"/>
      <c r="UGN21" s="122"/>
      <c r="UGO21" s="123"/>
      <c r="UGP21" s="106"/>
      <c r="UGQ21" s="123"/>
      <c r="UGY21" s="125"/>
      <c r="UHB21" s="15"/>
      <c r="UHC21" s="15"/>
      <c r="UHI21" s="122"/>
      <c r="UHJ21" s="123"/>
      <c r="UHK21" s="106"/>
      <c r="UHL21" s="123"/>
      <c r="UHT21" s="125"/>
      <c r="UHW21" s="15"/>
      <c r="UHX21" s="15"/>
      <c r="UID21" s="122"/>
      <c r="UIE21" s="123"/>
      <c r="UIF21" s="106"/>
      <c r="UIG21" s="123"/>
      <c r="UIO21" s="125"/>
      <c r="UIR21" s="15"/>
      <c r="UIS21" s="15"/>
      <c r="UIY21" s="122"/>
      <c r="UIZ21" s="123"/>
      <c r="UJA21" s="106"/>
      <c r="UJB21" s="123"/>
      <c r="UJJ21" s="125"/>
      <c r="UJM21" s="15"/>
      <c r="UJN21" s="15"/>
      <c r="UJT21" s="122"/>
      <c r="UJU21" s="123"/>
      <c r="UJV21" s="106"/>
      <c r="UJW21" s="123"/>
      <c r="UKE21" s="125"/>
      <c r="UKH21" s="15"/>
      <c r="UKI21" s="15"/>
      <c r="UKO21" s="122"/>
      <c r="UKP21" s="123"/>
      <c r="UKQ21" s="106"/>
      <c r="UKR21" s="123"/>
      <c r="UKZ21" s="125"/>
      <c r="ULC21" s="15"/>
      <c r="ULD21" s="15"/>
      <c r="ULJ21" s="122"/>
      <c r="ULK21" s="123"/>
      <c r="ULL21" s="106"/>
      <c r="ULM21" s="123"/>
      <c r="ULU21" s="125"/>
      <c r="ULX21" s="15"/>
      <c r="ULY21" s="15"/>
      <c r="UME21" s="122"/>
      <c r="UMF21" s="123"/>
      <c r="UMG21" s="106"/>
      <c r="UMH21" s="123"/>
      <c r="UMP21" s="125"/>
      <c r="UMS21" s="15"/>
      <c r="UMT21" s="15"/>
      <c r="UMZ21" s="122"/>
      <c r="UNA21" s="123"/>
      <c r="UNB21" s="106"/>
      <c r="UNC21" s="123"/>
      <c r="UNK21" s="125"/>
      <c r="UNN21" s="15"/>
      <c r="UNO21" s="15"/>
      <c r="UNU21" s="122"/>
      <c r="UNV21" s="123"/>
      <c r="UNW21" s="106"/>
      <c r="UNX21" s="123"/>
      <c r="UOF21" s="125"/>
      <c r="UOI21" s="15"/>
      <c r="UOJ21" s="15"/>
      <c r="UOP21" s="122"/>
      <c r="UOQ21" s="123"/>
      <c r="UOR21" s="106"/>
      <c r="UOS21" s="123"/>
      <c r="UPA21" s="125"/>
      <c r="UPD21" s="15"/>
      <c r="UPE21" s="15"/>
      <c r="UPK21" s="122"/>
      <c r="UPL21" s="123"/>
      <c r="UPM21" s="106"/>
      <c r="UPN21" s="123"/>
      <c r="UPV21" s="125"/>
      <c r="UPY21" s="15"/>
      <c r="UPZ21" s="15"/>
      <c r="UQF21" s="122"/>
      <c r="UQG21" s="123"/>
      <c r="UQH21" s="106"/>
      <c r="UQI21" s="123"/>
      <c r="UQQ21" s="125"/>
      <c r="UQT21" s="15"/>
      <c r="UQU21" s="15"/>
      <c r="URA21" s="122"/>
      <c r="URB21" s="123"/>
      <c r="URC21" s="106"/>
      <c r="URD21" s="123"/>
      <c r="URL21" s="125"/>
      <c r="URO21" s="15"/>
      <c r="URP21" s="15"/>
      <c r="URV21" s="122"/>
      <c r="URW21" s="123"/>
      <c r="URX21" s="106"/>
      <c r="URY21" s="123"/>
      <c r="USG21" s="125"/>
      <c r="USJ21" s="15"/>
      <c r="USK21" s="15"/>
      <c r="USQ21" s="122"/>
      <c r="USR21" s="123"/>
      <c r="USS21" s="106"/>
      <c r="UST21" s="123"/>
      <c r="UTB21" s="125"/>
      <c r="UTE21" s="15"/>
      <c r="UTF21" s="15"/>
      <c r="UTL21" s="122"/>
      <c r="UTM21" s="123"/>
      <c r="UTN21" s="106"/>
      <c r="UTO21" s="123"/>
      <c r="UTW21" s="125"/>
      <c r="UTZ21" s="15"/>
      <c r="UUA21" s="15"/>
      <c r="UUG21" s="122"/>
      <c r="UUH21" s="123"/>
      <c r="UUI21" s="106"/>
      <c r="UUJ21" s="123"/>
      <c r="UUR21" s="125"/>
      <c r="UUU21" s="15"/>
      <c r="UUV21" s="15"/>
      <c r="UVB21" s="122"/>
      <c r="UVC21" s="123"/>
      <c r="UVD21" s="106"/>
      <c r="UVE21" s="123"/>
      <c r="UVM21" s="125"/>
      <c r="UVP21" s="15"/>
      <c r="UVQ21" s="15"/>
      <c r="UVW21" s="122"/>
      <c r="UVX21" s="123"/>
      <c r="UVY21" s="106"/>
      <c r="UVZ21" s="123"/>
      <c r="UWH21" s="125"/>
      <c r="UWK21" s="15"/>
      <c r="UWL21" s="15"/>
      <c r="UWR21" s="122"/>
      <c r="UWS21" s="123"/>
      <c r="UWT21" s="106"/>
      <c r="UWU21" s="123"/>
      <c r="UXC21" s="125"/>
      <c r="UXF21" s="15"/>
      <c r="UXG21" s="15"/>
      <c r="UXM21" s="122"/>
      <c r="UXN21" s="123"/>
      <c r="UXO21" s="106"/>
      <c r="UXP21" s="123"/>
      <c r="UXX21" s="125"/>
      <c r="UYA21" s="15"/>
      <c r="UYB21" s="15"/>
      <c r="UYH21" s="122"/>
      <c r="UYI21" s="123"/>
      <c r="UYJ21" s="106"/>
      <c r="UYK21" s="123"/>
      <c r="UYS21" s="125"/>
      <c r="UYV21" s="15"/>
      <c r="UYW21" s="15"/>
      <c r="UZC21" s="122"/>
      <c r="UZD21" s="123"/>
      <c r="UZE21" s="106"/>
      <c r="UZF21" s="123"/>
      <c r="UZN21" s="125"/>
      <c r="UZQ21" s="15"/>
      <c r="UZR21" s="15"/>
      <c r="UZX21" s="122"/>
      <c r="UZY21" s="123"/>
      <c r="UZZ21" s="106"/>
      <c r="VAA21" s="123"/>
      <c r="VAI21" s="125"/>
      <c r="VAL21" s="15"/>
      <c r="VAM21" s="15"/>
      <c r="VAS21" s="122"/>
      <c r="VAT21" s="123"/>
      <c r="VAU21" s="106"/>
      <c r="VAV21" s="123"/>
      <c r="VBD21" s="125"/>
      <c r="VBG21" s="15"/>
      <c r="VBH21" s="15"/>
      <c r="VBN21" s="122"/>
      <c r="VBO21" s="123"/>
      <c r="VBP21" s="106"/>
      <c r="VBQ21" s="123"/>
      <c r="VBY21" s="125"/>
      <c r="VCB21" s="15"/>
      <c r="VCC21" s="15"/>
      <c r="VCI21" s="122"/>
      <c r="VCJ21" s="123"/>
      <c r="VCK21" s="106"/>
      <c r="VCL21" s="123"/>
      <c r="VCT21" s="125"/>
      <c r="VCW21" s="15"/>
      <c r="VCX21" s="15"/>
      <c r="VDD21" s="122"/>
      <c r="VDE21" s="123"/>
      <c r="VDF21" s="106"/>
      <c r="VDG21" s="123"/>
      <c r="VDO21" s="125"/>
      <c r="VDR21" s="15"/>
      <c r="VDS21" s="15"/>
      <c r="VDY21" s="122"/>
      <c r="VDZ21" s="123"/>
      <c r="VEA21" s="106"/>
      <c r="VEB21" s="123"/>
      <c r="VEJ21" s="125"/>
      <c r="VEM21" s="15"/>
      <c r="VEN21" s="15"/>
      <c r="VET21" s="122"/>
      <c r="VEU21" s="123"/>
      <c r="VEV21" s="106"/>
      <c r="VEW21" s="123"/>
      <c r="VFE21" s="125"/>
      <c r="VFH21" s="15"/>
      <c r="VFI21" s="15"/>
      <c r="VFO21" s="122"/>
      <c r="VFP21" s="123"/>
      <c r="VFQ21" s="106"/>
      <c r="VFR21" s="123"/>
      <c r="VFZ21" s="125"/>
      <c r="VGC21" s="15"/>
      <c r="VGD21" s="15"/>
      <c r="VGJ21" s="122"/>
      <c r="VGK21" s="123"/>
      <c r="VGL21" s="106"/>
      <c r="VGM21" s="123"/>
      <c r="VGU21" s="125"/>
      <c r="VGX21" s="15"/>
      <c r="VGY21" s="15"/>
      <c r="VHE21" s="122"/>
      <c r="VHF21" s="123"/>
      <c r="VHG21" s="106"/>
      <c r="VHH21" s="123"/>
      <c r="VHP21" s="125"/>
      <c r="VHS21" s="15"/>
      <c r="VHT21" s="15"/>
      <c r="VHZ21" s="122"/>
      <c r="VIA21" s="123"/>
      <c r="VIB21" s="106"/>
      <c r="VIC21" s="123"/>
      <c r="VIK21" s="125"/>
      <c r="VIN21" s="15"/>
      <c r="VIO21" s="15"/>
      <c r="VIU21" s="122"/>
      <c r="VIV21" s="123"/>
      <c r="VIW21" s="106"/>
      <c r="VIX21" s="123"/>
      <c r="VJF21" s="125"/>
      <c r="VJI21" s="15"/>
      <c r="VJJ21" s="15"/>
      <c r="VJP21" s="122"/>
      <c r="VJQ21" s="123"/>
      <c r="VJR21" s="106"/>
      <c r="VJS21" s="123"/>
      <c r="VKA21" s="125"/>
      <c r="VKD21" s="15"/>
      <c r="VKE21" s="15"/>
      <c r="VKK21" s="122"/>
      <c r="VKL21" s="123"/>
      <c r="VKM21" s="106"/>
      <c r="VKN21" s="123"/>
      <c r="VKV21" s="125"/>
      <c r="VKY21" s="15"/>
      <c r="VKZ21" s="15"/>
      <c r="VLF21" s="122"/>
      <c r="VLG21" s="123"/>
      <c r="VLH21" s="106"/>
      <c r="VLI21" s="123"/>
      <c r="VLQ21" s="125"/>
      <c r="VLT21" s="15"/>
      <c r="VLU21" s="15"/>
      <c r="VMA21" s="122"/>
      <c r="VMB21" s="123"/>
      <c r="VMC21" s="106"/>
      <c r="VMD21" s="123"/>
      <c r="VML21" s="125"/>
      <c r="VMO21" s="15"/>
      <c r="VMP21" s="15"/>
      <c r="VMV21" s="122"/>
      <c r="VMW21" s="123"/>
      <c r="VMX21" s="106"/>
      <c r="VMY21" s="123"/>
      <c r="VNG21" s="125"/>
      <c r="VNJ21" s="15"/>
      <c r="VNK21" s="15"/>
      <c r="VNQ21" s="122"/>
      <c r="VNR21" s="123"/>
      <c r="VNS21" s="106"/>
      <c r="VNT21" s="123"/>
      <c r="VOB21" s="125"/>
      <c r="VOE21" s="15"/>
      <c r="VOF21" s="15"/>
      <c r="VOL21" s="122"/>
      <c r="VOM21" s="123"/>
      <c r="VON21" s="106"/>
      <c r="VOO21" s="123"/>
      <c r="VOW21" s="125"/>
      <c r="VOZ21" s="15"/>
      <c r="VPA21" s="15"/>
      <c r="VPG21" s="122"/>
      <c r="VPH21" s="123"/>
      <c r="VPI21" s="106"/>
      <c r="VPJ21" s="123"/>
      <c r="VPR21" s="125"/>
      <c r="VPU21" s="15"/>
      <c r="VPV21" s="15"/>
      <c r="VQB21" s="122"/>
      <c r="VQC21" s="123"/>
      <c r="VQD21" s="106"/>
      <c r="VQE21" s="123"/>
      <c r="VQM21" s="125"/>
      <c r="VQP21" s="15"/>
      <c r="VQQ21" s="15"/>
      <c r="VQW21" s="122"/>
      <c r="VQX21" s="123"/>
      <c r="VQY21" s="106"/>
      <c r="VQZ21" s="123"/>
      <c r="VRH21" s="125"/>
      <c r="VRK21" s="15"/>
      <c r="VRL21" s="15"/>
      <c r="VRR21" s="122"/>
      <c r="VRS21" s="123"/>
      <c r="VRT21" s="106"/>
      <c r="VRU21" s="123"/>
      <c r="VSC21" s="125"/>
      <c r="VSF21" s="15"/>
      <c r="VSG21" s="15"/>
      <c r="VSM21" s="122"/>
      <c r="VSN21" s="123"/>
      <c r="VSO21" s="106"/>
      <c r="VSP21" s="123"/>
      <c r="VSX21" s="125"/>
      <c r="VTA21" s="15"/>
      <c r="VTB21" s="15"/>
      <c r="VTH21" s="122"/>
      <c r="VTI21" s="123"/>
      <c r="VTJ21" s="106"/>
      <c r="VTK21" s="123"/>
      <c r="VTS21" s="125"/>
      <c r="VTV21" s="15"/>
      <c r="VTW21" s="15"/>
      <c r="VUC21" s="122"/>
      <c r="VUD21" s="123"/>
      <c r="VUE21" s="106"/>
      <c r="VUF21" s="123"/>
      <c r="VUN21" s="125"/>
      <c r="VUQ21" s="15"/>
      <c r="VUR21" s="15"/>
      <c r="VUX21" s="122"/>
      <c r="VUY21" s="123"/>
      <c r="VUZ21" s="106"/>
      <c r="VVA21" s="123"/>
      <c r="VVI21" s="125"/>
      <c r="VVL21" s="15"/>
      <c r="VVM21" s="15"/>
      <c r="VVS21" s="122"/>
      <c r="VVT21" s="123"/>
      <c r="VVU21" s="106"/>
      <c r="VVV21" s="123"/>
      <c r="VWD21" s="125"/>
      <c r="VWG21" s="15"/>
      <c r="VWH21" s="15"/>
      <c r="VWN21" s="122"/>
      <c r="VWO21" s="123"/>
      <c r="VWP21" s="106"/>
      <c r="VWQ21" s="123"/>
      <c r="VWY21" s="125"/>
      <c r="VXB21" s="15"/>
      <c r="VXC21" s="15"/>
      <c r="VXI21" s="122"/>
      <c r="VXJ21" s="123"/>
      <c r="VXK21" s="106"/>
      <c r="VXL21" s="123"/>
      <c r="VXT21" s="125"/>
      <c r="VXW21" s="15"/>
      <c r="VXX21" s="15"/>
      <c r="VYD21" s="122"/>
      <c r="VYE21" s="123"/>
      <c r="VYF21" s="106"/>
      <c r="VYG21" s="123"/>
      <c r="VYO21" s="125"/>
      <c r="VYR21" s="15"/>
      <c r="VYS21" s="15"/>
      <c r="VYY21" s="122"/>
      <c r="VYZ21" s="123"/>
      <c r="VZA21" s="106"/>
      <c r="VZB21" s="123"/>
      <c r="VZJ21" s="125"/>
      <c r="VZM21" s="15"/>
      <c r="VZN21" s="15"/>
      <c r="VZT21" s="122"/>
      <c r="VZU21" s="123"/>
      <c r="VZV21" s="106"/>
      <c r="VZW21" s="123"/>
      <c r="WAE21" s="125"/>
      <c r="WAH21" s="15"/>
      <c r="WAI21" s="15"/>
      <c r="WAO21" s="122"/>
      <c r="WAP21" s="123"/>
      <c r="WAQ21" s="106"/>
      <c r="WAR21" s="123"/>
      <c r="WAZ21" s="125"/>
      <c r="WBC21" s="15"/>
      <c r="WBD21" s="15"/>
      <c r="WBJ21" s="122"/>
      <c r="WBK21" s="123"/>
      <c r="WBL21" s="106"/>
      <c r="WBM21" s="123"/>
      <c r="WBU21" s="125"/>
      <c r="WBX21" s="15"/>
      <c r="WBY21" s="15"/>
      <c r="WCE21" s="122"/>
      <c r="WCF21" s="123"/>
      <c r="WCG21" s="106"/>
      <c r="WCH21" s="123"/>
      <c r="WCP21" s="125"/>
      <c r="WCS21" s="15"/>
      <c r="WCT21" s="15"/>
      <c r="WCZ21" s="122"/>
      <c r="WDA21" s="123"/>
      <c r="WDB21" s="106"/>
      <c r="WDC21" s="123"/>
      <c r="WDK21" s="125"/>
      <c r="WDN21" s="15"/>
      <c r="WDO21" s="15"/>
      <c r="WDU21" s="122"/>
      <c r="WDV21" s="123"/>
      <c r="WDW21" s="106"/>
      <c r="WDX21" s="123"/>
      <c r="WEF21" s="125"/>
      <c r="WEI21" s="15"/>
      <c r="WEJ21" s="15"/>
      <c r="WEP21" s="122"/>
      <c r="WEQ21" s="123"/>
      <c r="WER21" s="106"/>
      <c r="WES21" s="123"/>
      <c r="WFA21" s="125"/>
      <c r="WFD21" s="15"/>
      <c r="WFE21" s="15"/>
      <c r="WFK21" s="122"/>
      <c r="WFL21" s="123"/>
      <c r="WFM21" s="106"/>
      <c r="WFN21" s="123"/>
      <c r="WFV21" s="125"/>
      <c r="WFY21" s="15"/>
      <c r="WFZ21" s="15"/>
      <c r="WGF21" s="122"/>
      <c r="WGG21" s="123"/>
      <c r="WGH21" s="106"/>
      <c r="WGI21" s="123"/>
      <c r="WGQ21" s="125"/>
      <c r="WGT21" s="15"/>
      <c r="WGU21" s="15"/>
      <c r="WHA21" s="122"/>
      <c r="WHB21" s="123"/>
      <c r="WHC21" s="106"/>
      <c r="WHD21" s="123"/>
      <c r="WHL21" s="125"/>
      <c r="WHO21" s="15"/>
      <c r="WHP21" s="15"/>
      <c r="WHV21" s="122"/>
      <c r="WHW21" s="123"/>
      <c r="WHX21" s="106"/>
      <c r="WHY21" s="123"/>
      <c r="WIG21" s="125"/>
      <c r="WIJ21" s="15"/>
      <c r="WIK21" s="15"/>
      <c r="WIQ21" s="122"/>
      <c r="WIR21" s="123"/>
      <c r="WIS21" s="106"/>
      <c r="WIT21" s="123"/>
      <c r="WJB21" s="125"/>
      <c r="WJE21" s="15"/>
      <c r="WJF21" s="15"/>
      <c r="WJL21" s="122"/>
      <c r="WJM21" s="123"/>
      <c r="WJN21" s="106"/>
      <c r="WJO21" s="123"/>
      <c r="WJW21" s="125"/>
      <c r="WJZ21" s="15"/>
      <c r="WKA21" s="15"/>
      <c r="WKG21" s="122"/>
      <c r="WKH21" s="123"/>
      <c r="WKI21" s="106"/>
      <c r="WKJ21" s="123"/>
      <c r="WKR21" s="125"/>
      <c r="WKU21" s="15"/>
      <c r="WKV21" s="15"/>
      <c r="WLB21" s="122"/>
      <c r="WLC21" s="123"/>
      <c r="WLD21" s="106"/>
      <c r="WLE21" s="123"/>
      <c r="WLM21" s="125"/>
      <c r="WLP21" s="15"/>
      <c r="WLQ21" s="15"/>
      <c r="WLW21" s="122"/>
      <c r="WLX21" s="123"/>
      <c r="WLY21" s="106"/>
      <c r="WLZ21" s="123"/>
      <c r="WMH21" s="125"/>
      <c r="WMK21" s="15"/>
      <c r="WML21" s="15"/>
      <c r="WMR21" s="122"/>
      <c r="WMS21" s="123"/>
      <c r="WMT21" s="106"/>
      <c r="WMU21" s="123"/>
      <c r="WNC21" s="125"/>
      <c r="WNF21" s="15"/>
      <c r="WNG21" s="15"/>
      <c r="WNM21" s="122"/>
      <c r="WNN21" s="123"/>
      <c r="WNO21" s="106"/>
      <c r="WNP21" s="123"/>
      <c r="WNX21" s="125"/>
      <c r="WOA21" s="15"/>
      <c r="WOB21" s="15"/>
      <c r="WOH21" s="122"/>
      <c r="WOI21" s="123"/>
      <c r="WOJ21" s="106"/>
      <c r="WOK21" s="123"/>
      <c r="WOS21" s="125"/>
      <c r="WOV21" s="15"/>
      <c r="WOW21" s="15"/>
      <c r="WPC21" s="122"/>
      <c r="WPD21" s="123"/>
      <c r="WPE21" s="106"/>
      <c r="WPF21" s="123"/>
      <c r="WPN21" s="125"/>
      <c r="WPQ21" s="15"/>
      <c r="WPR21" s="15"/>
      <c r="WPX21" s="122"/>
      <c r="WPY21" s="123"/>
      <c r="WPZ21" s="106"/>
      <c r="WQA21" s="123"/>
      <c r="WQI21" s="125"/>
      <c r="WQL21" s="15"/>
      <c r="WQM21" s="15"/>
      <c r="WQS21" s="122"/>
      <c r="WQT21" s="123"/>
      <c r="WQU21" s="106"/>
      <c r="WQV21" s="123"/>
      <c r="WRD21" s="125"/>
      <c r="WRG21" s="15"/>
      <c r="WRH21" s="15"/>
      <c r="WRN21" s="122"/>
      <c r="WRO21" s="123"/>
      <c r="WRP21" s="106"/>
      <c r="WRQ21" s="123"/>
      <c r="WRY21" s="125"/>
      <c r="WSB21" s="15"/>
      <c r="WSC21" s="15"/>
      <c r="WSI21" s="122"/>
      <c r="WSJ21" s="123"/>
      <c r="WSK21" s="106"/>
      <c r="WSL21" s="123"/>
      <c r="WST21" s="125"/>
      <c r="WSW21" s="15"/>
      <c r="WSX21" s="15"/>
      <c r="WTD21" s="122"/>
      <c r="WTE21" s="123"/>
      <c r="WTF21" s="106"/>
      <c r="WTG21" s="123"/>
      <c r="WTO21" s="125"/>
      <c r="WTR21" s="15"/>
      <c r="WTS21" s="15"/>
      <c r="WTY21" s="122"/>
      <c r="WTZ21" s="123"/>
      <c r="WUA21" s="106"/>
      <c r="WUB21" s="123"/>
      <c r="WUJ21" s="125"/>
      <c r="WUM21" s="15"/>
      <c r="WUN21" s="15"/>
      <c r="WUT21" s="122"/>
      <c r="WUU21" s="123"/>
      <c r="WUV21" s="106"/>
      <c r="WUW21" s="123"/>
      <c r="WVE21" s="125"/>
      <c r="WVH21" s="15"/>
      <c r="WVI21" s="15"/>
      <c r="WVO21" s="122"/>
      <c r="WVP21" s="123"/>
      <c r="WVQ21" s="106"/>
      <c r="WVR21" s="123"/>
      <c r="WVZ21" s="125"/>
      <c r="WWC21" s="15"/>
      <c r="WWD21" s="15"/>
      <c r="WWJ21" s="122"/>
      <c r="WWK21" s="123"/>
      <c r="WWL21" s="106"/>
      <c r="WWM21" s="123"/>
      <c r="WWU21" s="125"/>
      <c r="WWX21" s="15"/>
      <c r="WWY21" s="15"/>
      <c r="WXE21" s="122"/>
      <c r="WXF21" s="123"/>
      <c r="WXG21" s="106"/>
      <c r="WXH21" s="123"/>
      <c r="WXP21" s="125"/>
      <c r="WXS21" s="15"/>
      <c r="WXT21" s="15"/>
      <c r="WXZ21" s="122"/>
      <c r="WYA21" s="123"/>
      <c r="WYB21" s="106"/>
      <c r="WYC21" s="123"/>
      <c r="WYK21" s="125"/>
      <c r="WYN21" s="15"/>
      <c r="WYO21" s="15"/>
      <c r="WYU21" s="122"/>
      <c r="WYV21" s="123"/>
      <c r="WYW21" s="106"/>
      <c r="WYX21" s="123"/>
      <c r="WZF21" s="125"/>
      <c r="WZI21" s="15"/>
      <c r="WZJ21" s="15"/>
      <c r="WZP21" s="122"/>
      <c r="WZQ21" s="123"/>
      <c r="WZR21" s="106"/>
      <c r="WZS21" s="123"/>
      <c r="XAA21" s="125"/>
      <c r="XAD21" s="15"/>
      <c r="XAE21" s="15"/>
      <c r="XAK21" s="122"/>
      <c r="XAL21" s="123"/>
      <c r="XAM21" s="106"/>
      <c r="XAN21" s="123"/>
      <c r="XAV21" s="125"/>
      <c r="XAY21" s="15"/>
      <c r="XAZ21" s="15"/>
      <c r="XBF21" s="122"/>
      <c r="XBG21" s="123"/>
      <c r="XBH21" s="106"/>
      <c r="XBI21" s="123"/>
      <c r="XBQ21" s="125"/>
      <c r="XBT21" s="15"/>
      <c r="XBU21" s="15"/>
      <c r="XCA21" s="122"/>
      <c r="XCB21" s="123"/>
      <c r="XCC21" s="106"/>
      <c r="XCD21" s="123"/>
      <c r="XCL21" s="125"/>
      <c r="XCO21" s="15"/>
      <c r="XCP21" s="15"/>
      <c r="XCV21" s="122"/>
      <c r="XCW21" s="123"/>
      <c r="XCX21" s="106"/>
      <c r="XCY21" s="123"/>
      <c r="XDG21" s="125"/>
      <c r="XDJ21" s="15"/>
      <c r="XDK21" s="15"/>
      <c r="XDQ21" s="122"/>
      <c r="XDR21" s="123"/>
      <c r="XDS21" s="106"/>
      <c r="XDT21" s="123"/>
      <c r="XEB21" s="125"/>
      <c r="XEE21" s="15"/>
      <c r="XEF21" s="15"/>
      <c r="XEL21" s="122"/>
      <c r="XEM21" s="123"/>
      <c r="XEN21" s="106"/>
      <c r="XEO21" s="123"/>
      <c r="XEW21" s="125"/>
      <c r="XEZ21" s="15"/>
      <c r="XFA21" s="15"/>
    </row>
    <row r="22" spans="1:1018 1026:2047 2055:3067 3073:4096 4102:5113 5121:6142 6150:8191 8197:9216 9219:10237 10245:12286 12292:13311 13314:14332 14340:16381" x14ac:dyDescent="0.25">
      <c r="B22" s="7">
        <v>515</v>
      </c>
      <c r="C22" s="7" t="s">
        <v>21</v>
      </c>
      <c r="D22" s="8" t="s">
        <v>325</v>
      </c>
      <c r="E22" s="7">
        <v>3</v>
      </c>
      <c r="F22" s="7"/>
      <c r="G22" s="10" t="s">
        <v>327</v>
      </c>
      <c r="H22" s="13" t="s">
        <v>770</v>
      </c>
      <c r="I22" s="9">
        <v>2062.1999999999998</v>
      </c>
      <c r="J22" s="13" t="s">
        <v>771</v>
      </c>
      <c r="K22" s="8" t="s">
        <v>57</v>
      </c>
      <c r="L22" s="8" t="s">
        <v>330</v>
      </c>
      <c r="M22" s="8" t="s">
        <v>57</v>
      </c>
      <c r="N22" s="8" t="s">
        <v>57</v>
      </c>
      <c r="O22" s="8" t="s">
        <v>57</v>
      </c>
      <c r="P22" s="8" t="s">
        <v>772</v>
      </c>
      <c r="Q22" s="12" t="s">
        <v>57</v>
      </c>
      <c r="R22" s="12" t="s">
        <v>57</v>
      </c>
      <c r="S22" s="8" t="s">
        <v>57</v>
      </c>
      <c r="T22" s="12"/>
    </row>
    <row r="23" spans="1:1018 1026:2047 2055:3067 3073:4096 4102:5113 5121:6142 6150:8191 8197:9216 9219:10237 10245:12286 12292:13311 13314:14332 14340:16381" x14ac:dyDescent="0.25">
      <c r="B23" s="127">
        <v>516</v>
      </c>
      <c r="C23" s="127" t="s">
        <v>21</v>
      </c>
      <c r="D23" s="128" t="s">
        <v>22</v>
      </c>
      <c r="E23" s="128">
        <v>3</v>
      </c>
      <c r="F23" s="127"/>
      <c r="G23" s="129" t="s">
        <v>24</v>
      </c>
      <c r="H23" s="130" t="s">
        <v>773</v>
      </c>
      <c r="I23" s="131">
        <f>3063118.61945838-557268</f>
        <v>2505850.6194583802</v>
      </c>
      <c r="J23" s="130"/>
      <c r="K23" s="128" t="s">
        <v>38</v>
      </c>
      <c r="L23" s="128" t="s">
        <v>39</v>
      </c>
      <c r="M23" s="128" t="s">
        <v>29</v>
      </c>
      <c r="N23" s="128" t="s">
        <v>28</v>
      </c>
      <c r="O23" s="128" t="s">
        <v>125</v>
      </c>
      <c r="P23" s="128" t="s">
        <v>774</v>
      </c>
      <c r="Q23" s="128" t="s">
        <v>775</v>
      </c>
      <c r="R23" s="132"/>
      <c r="S23" s="128" t="s">
        <v>42</v>
      </c>
      <c r="T23" s="132"/>
    </row>
    <row r="24" spans="1:1018 1026:2047 2055:3067 3073:4096 4102:5113 5121:6142 6150:8191 8197:9216 9219:10237 10245:12286 12292:13311 13314:14332 14340:16381" x14ac:dyDescent="0.25">
      <c r="B24" s="7">
        <v>517</v>
      </c>
      <c r="C24" s="7" t="s">
        <v>21</v>
      </c>
      <c r="D24" s="8" t="s">
        <v>22</v>
      </c>
      <c r="E24" s="7">
        <v>3</v>
      </c>
      <c r="F24" s="7"/>
      <c r="G24" s="10" t="s">
        <v>24</v>
      </c>
      <c r="H24" s="13" t="s">
        <v>908</v>
      </c>
      <c r="I24" s="9">
        <v>93037.68</v>
      </c>
      <c r="J24" s="13"/>
      <c r="K24" s="8" t="s">
        <v>187</v>
      </c>
      <c r="L24" s="8" t="s">
        <v>39</v>
      </c>
      <c r="M24" s="8" t="s">
        <v>29</v>
      </c>
      <c r="N24" s="8" t="s">
        <v>28</v>
      </c>
      <c r="O24" s="8" t="s">
        <v>155</v>
      </c>
      <c r="P24" s="8" t="s">
        <v>909</v>
      </c>
      <c r="Q24" s="12" t="s">
        <v>57</v>
      </c>
      <c r="R24" s="12" t="s">
        <v>57</v>
      </c>
      <c r="S24" s="8" t="s">
        <v>57</v>
      </c>
      <c r="T24" s="12" t="s">
        <v>910</v>
      </c>
    </row>
    <row r="25" spans="1:1018 1026:2047 2055:3067 3073:4096 4102:5113 5121:6142 6150:8191 8197:9216 9219:10237 10245:12286 12292:13311 13314:14332 14340:16381" x14ac:dyDescent="0.25">
      <c r="B25" s="96">
        <v>518</v>
      </c>
      <c r="C25" s="96" t="s">
        <v>955</v>
      </c>
      <c r="D25" s="4" t="s">
        <v>1029</v>
      </c>
      <c r="E25" s="96">
        <v>5</v>
      </c>
      <c r="F25" s="96"/>
      <c r="G25" s="98" t="s">
        <v>24</v>
      </c>
      <c r="H25" s="99" t="s">
        <v>957</v>
      </c>
      <c r="I25" s="100">
        <v>25358</v>
      </c>
      <c r="J25" s="99"/>
      <c r="K25" s="4" t="s">
        <v>38</v>
      </c>
      <c r="L25" s="4" t="s">
        <v>39</v>
      </c>
      <c r="M25" s="97" t="s">
        <v>29</v>
      </c>
      <c r="N25" s="97" t="s">
        <v>28</v>
      </c>
      <c r="O25" s="97" t="s">
        <v>125</v>
      </c>
      <c r="P25" s="97" t="s">
        <v>774</v>
      </c>
      <c r="Q25" s="97" t="s">
        <v>775</v>
      </c>
      <c r="R25" s="101"/>
      <c r="S25" s="97" t="s">
        <v>42</v>
      </c>
      <c r="T25" s="101"/>
    </row>
    <row r="26" spans="1:1018 1026:2047 2055:3067 3073:4096 4102:5113 5121:6142 6150:8191 8197:9216 9219:10237 10245:12286 12292:13311 13314:14332 14340:16381" x14ac:dyDescent="0.25">
      <c r="B26" s="7">
        <v>519</v>
      </c>
      <c r="C26" s="7" t="s">
        <v>21</v>
      </c>
      <c r="D26" s="8" t="s">
        <v>22</v>
      </c>
      <c r="E26" s="7">
        <v>3</v>
      </c>
      <c r="F26" s="7"/>
      <c r="G26" s="10" t="s">
        <v>24</v>
      </c>
      <c r="H26" s="13" t="s">
        <v>1032</v>
      </c>
      <c r="I26" s="148">
        <f>55473+1370+930</f>
        <v>57773</v>
      </c>
      <c r="J26" s="13"/>
      <c r="K26" s="8" t="s">
        <v>38</v>
      </c>
      <c r="L26" s="8" t="s">
        <v>39</v>
      </c>
      <c r="M26" s="8" t="s">
        <v>29</v>
      </c>
      <c r="N26" s="8" t="s">
        <v>28</v>
      </c>
      <c r="O26" s="8" t="s">
        <v>57</v>
      </c>
      <c r="P26" s="8"/>
      <c r="Q26" s="12" t="s">
        <v>57</v>
      </c>
      <c r="R26" s="12" t="s">
        <v>57</v>
      </c>
      <c r="S26" s="8" t="s">
        <v>57</v>
      </c>
      <c r="T26" s="12"/>
    </row>
    <row r="27" spans="1:1018 1026:2047 2055:3067 3073:4096 4102:5113 5121:6142 6150:8191 8197:9216 9219:10237 10245:12286 12292:13311 13314:14332 14340:16381" x14ac:dyDescent="0.25">
      <c r="B27" s="96">
        <v>520</v>
      </c>
      <c r="C27" s="96" t="s">
        <v>21</v>
      </c>
      <c r="D27" s="4" t="s">
        <v>22</v>
      </c>
      <c r="E27" s="96">
        <v>3</v>
      </c>
      <c r="F27" s="96"/>
      <c r="G27" s="98" t="s">
        <v>24</v>
      </c>
      <c r="H27" s="14" t="s">
        <v>1031</v>
      </c>
      <c r="I27" s="100">
        <v>282</v>
      </c>
      <c r="J27" s="99"/>
      <c r="K27" s="4" t="s">
        <v>38</v>
      </c>
      <c r="L27" s="4" t="s">
        <v>39</v>
      </c>
      <c r="M27" s="97" t="s">
        <v>29</v>
      </c>
      <c r="N27" s="97" t="s">
        <v>28</v>
      </c>
      <c r="O27" s="97" t="s">
        <v>57</v>
      </c>
      <c r="P27" s="97"/>
      <c r="Q27" s="97" t="s">
        <v>57</v>
      </c>
      <c r="R27" s="101" t="s">
        <v>57</v>
      </c>
      <c r="S27" s="97" t="s">
        <v>57</v>
      </c>
      <c r="T27" s="101"/>
    </row>
    <row r="28" spans="1:1018 1026:2047 2055:3067 3073:4096 4102:5113 5121:6142 6150:8191 8197:9216 9219:10237 10245:12286 12292:13311 13314:14332 14340:16381" x14ac:dyDescent="0.25">
      <c r="B28" s="7">
        <v>521</v>
      </c>
      <c r="C28" s="7" t="s">
        <v>21</v>
      </c>
      <c r="D28" s="8" t="s">
        <v>22</v>
      </c>
      <c r="E28" s="7">
        <v>3</v>
      </c>
      <c r="F28" s="7"/>
      <c r="G28" s="10" t="s">
        <v>24</v>
      </c>
      <c r="H28" s="13" t="s">
        <v>1033</v>
      </c>
      <c r="I28" s="9">
        <v>1718</v>
      </c>
      <c r="J28" s="13"/>
      <c r="K28" s="8" t="s">
        <v>38</v>
      </c>
      <c r="L28" s="8" t="s">
        <v>39</v>
      </c>
      <c r="M28" s="8" t="s">
        <v>29</v>
      </c>
      <c r="N28" s="8" t="s">
        <v>28</v>
      </c>
      <c r="O28" s="8" t="s">
        <v>57</v>
      </c>
      <c r="P28" s="8"/>
      <c r="Q28" s="12" t="s">
        <v>57</v>
      </c>
      <c r="R28" s="12" t="s">
        <v>57</v>
      </c>
      <c r="S28" s="8" t="s">
        <v>57</v>
      </c>
      <c r="T28" s="12"/>
    </row>
    <row r="29" spans="1:1018 1026:2047 2055:3067 3073:4096 4102:5113 5121:6142 6150:8191 8197:9216 9219:10237 10245:12286 12292:13311 13314:14332 14340:16381" s="115" customFormat="1" x14ac:dyDescent="0.25">
      <c r="A29" s="17"/>
      <c r="B29" s="115">
        <v>522</v>
      </c>
      <c r="C29" s="115" t="s">
        <v>21</v>
      </c>
      <c r="D29" s="114" t="s">
        <v>325</v>
      </c>
      <c r="E29" s="115">
        <v>3</v>
      </c>
      <c r="G29" s="118" t="s">
        <v>327</v>
      </c>
      <c r="H29" s="117" t="s">
        <v>1035</v>
      </c>
      <c r="I29" s="105">
        <f>2379267.19905+291384.489999999+122739.113508333+57510+103944+28457.04495+115949.16+21986.25-25000-160723.98-106674.89+455820.1-53586.4+2.55+3398011.41-37200.05-89738.81-149922.39-100000-2000000+2429.15-5086.81+20695.05-48117.6+130185+400-38908.4+2910.53-358476.15-511.42-12700-9810.73</f>
        <v>3935233.4175083339</v>
      </c>
      <c r="J29" s="117" t="s">
        <v>1036</v>
      </c>
      <c r="K29" s="114" t="s">
        <v>57</v>
      </c>
      <c r="L29" s="114" t="s">
        <v>57</v>
      </c>
      <c r="M29" s="114" t="s">
        <v>57</v>
      </c>
      <c r="N29" s="114" t="s">
        <v>57</v>
      </c>
      <c r="O29" s="114" t="s">
        <v>57</v>
      </c>
      <c r="P29" s="114" t="s">
        <v>57</v>
      </c>
      <c r="Q29" s="114" t="s">
        <v>57</v>
      </c>
      <c r="R29" s="119" t="s">
        <v>57</v>
      </c>
      <c r="S29" s="114" t="s">
        <v>57</v>
      </c>
      <c r="T29" s="114"/>
      <c r="U29" s="17"/>
      <c r="V29" s="15"/>
      <c r="AB29" s="118"/>
      <c r="AC29" s="117"/>
      <c r="AD29" s="105"/>
      <c r="AE29" s="117"/>
      <c r="AM29" s="116"/>
      <c r="AP29" s="15"/>
      <c r="AQ29" s="15"/>
      <c r="AW29" s="118"/>
      <c r="AX29" s="117"/>
      <c r="AY29" s="105"/>
      <c r="AZ29" s="117"/>
      <c r="BH29" s="116"/>
      <c r="BK29" s="15"/>
      <c r="BL29" s="15"/>
      <c r="BR29" s="118"/>
      <c r="BS29" s="117"/>
      <c r="BT29" s="105"/>
      <c r="BU29" s="117"/>
      <c r="CC29" s="116"/>
      <c r="CF29" s="15"/>
      <c r="CG29" s="15"/>
      <c r="CM29" s="118"/>
      <c r="CN29" s="117"/>
      <c r="CO29" s="105"/>
      <c r="CP29" s="117"/>
      <c r="CX29" s="116"/>
      <c r="DA29" s="15"/>
      <c r="DB29" s="15"/>
      <c r="DH29" s="118"/>
      <c r="DI29" s="117"/>
      <c r="DJ29" s="105"/>
      <c r="DK29" s="117"/>
      <c r="DS29" s="116"/>
      <c r="DV29" s="15"/>
      <c r="DW29" s="15"/>
      <c r="EC29" s="118"/>
      <c r="ED29" s="117"/>
      <c r="EE29" s="105"/>
      <c r="EF29" s="117"/>
      <c r="EN29" s="116"/>
      <c r="EQ29" s="15"/>
      <c r="ER29" s="15"/>
      <c r="EX29" s="118"/>
      <c r="EY29" s="117"/>
      <c r="EZ29" s="105"/>
      <c r="FA29" s="117"/>
      <c r="FI29" s="116"/>
      <c r="FL29" s="15"/>
      <c r="FM29" s="15"/>
      <c r="FS29" s="118"/>
      <c r="FT29" s="117"/>
      <c r="FU29" s="105"/>
      <c r="FV29" s="117"/>
      <c r="GD29" s="116"/>
      <c r="GG29" s="15"/>
      <c r="GH29" s="15"/>
      <c r="GN29" s="118"/>
      <c r="GO29" s="117"/>
      <c r="GP29" s="105"/>
      <c r="GQ29" s="117"/>
      <c r="GY29" s="116"/>
      <c r="HB29" s="15"/>
      <c r="HC29" s="15"/>
      <c r="HI29" s="118"/>
      <c r="HJ29" s="117"/>
      <c r="HK29" s="105"/>
      <c r="HL29" s="117"/>
      <c r="HT29" s="116"/>
      <c r="HW29" s="15"/>
      <c r="HX29" s="15"/>
      <c r="ID29" s="118"/>
      <c r="IE29" s="117"/>
      <c r="IF29" s="105"/>
      <c r="IG29" s="117"/>
      <c r="IO29" s="116"/>
      <c r="IR29" s="15"/>
      <c r="IS29" s="15"/>
      <c r="IY29" s="118"/>
      <c r="IZ29" s="117"/>
      <c r="JA29" s="105"/>
      <c r="JB29" s="117"/>
      <c r="JJ29" s="116"/>
      <c r="JM29" s="15"/>
      <c r="JN29" s="15"/>
      <c r="JT29" s="118"/>
      <c r="JU29" s="117"/>
      <c r="JV29" s="105"/>
      <c r="JW29" s="117"/>
      <c r="KE29" s="116"/>
      <c r="KH29" s="15"/>
      <c r="KI29" s="15"/>
      <c r="KO29" s="118"/>
      <c r="KP29" s="117"/>
      <c r="KQ29" s="105"/>
      <c r="KR29" s="117"/>
      <c r="KZ29" s="116"/>
      <c r="LC29" s="15"/>
      <c r="LD29" s="15"/>
      <c r="LJ29" s="118"/>
      <c r="LK29" s="117"/>
      <c r="LL29" s="105"/>
      <c r="LM29" s="117"/>
      <c r="LU29" s="116"/>
      <c r="LX29" s="15"/>
      <c r="LY29" s="15"/>
      <c r="ME29" s="118"/>
      <c r="MF29" s="117"/>
      <c r="MG29" s="105"/>
      <c r="MH29" s="117"/>
      <c r="MP29" s="116"/>
      <c r="MS29" s="15"/>
      <c r="MT29" s="15"/>
      <c r="MZ29" s="118"/>
      <c r="NA29" s="117"/>
      <c r="NB29" s="105"/>
      <c r="NC29" s="117"/>
      <c r="NK29" s="116"/>
      <c r="NN29" s="15"/>
      <c r="NO29" s="15"/>
      <c r="NU29" s="118"/>
      <c r="NV29" s="117"/>
      <c r="NW29" s="105"/>
      <c r="NX29" s="117"/>
      <c r="OF29" s="116"/>
      <c r="OI29" s="15"/>
      <c r="OJ29" s="15"/>
      <c r="OP29" s="118"/>
      <c r="OQ29" s="117"/>
      <c r="OR29" s="105"/>
      <c r="OS29" s="117"/>
      <c r="PA29" s="116"/>
      <c r="PD29" s="15"/>
      <c r="PE29" s="15"/>
      <c r="PK29" s="118"/>
      <c r="PL29" s="117"/>
      <c r="PM29" s="105"/>
      <c r="PN29" s="117"/>
      <c r="PV29" s="116"/>
      <c r="PY29" s="15"/>
      <c r="PZ29" s="15"/>
      <c r="QF29" s="118"/>
      <c r="QG29" s="117"/>
      <c r="QH29" s="105"/>
      <c r="QI29" s="117"/>
      <c r="QQ29" s="116"/>
      <c r="QT29" s="15"/>
      <c r="QU29" s="15"/>
      <c r="RA29" s="118"/>
      <c r="RB29" s="117"/>
      <c r="RC29" s="105"/>
      <c r="RD29" s="117"/>
      <c r="RL29" s="116"/>
      <c r="RO29" s="15"/>
      <c r="RP29" s="15"/>
      <c r="RV29" s="118"/>
      <c r="RW29" s="117"/>
      <c r="RX29" s="105"/>
      <c r="RY29" s="117"/>
      <c r="SG29" s="116"/>
      <c r="SJ29" s="15"/>
      <c r="SK29" s="15"/>
      <c r="SQ29" s="118"/>
      <c r="SR29" s="117"/>
      <c r="SS29" s="105"/>
      <c r="ST29" s="117"/>
      <c r="TB29" s="116"/>
      <c r="TE29" s="15"/>
      <c r="TF29" s="15"/>
      <c r="TL29" s="118"/>
      <c r="TM29" s="117"/>
      <c r="TN29" s="105"/>
      <c r="TO29" s="117"/>
      <c r="TW29" s="116"/>
      <c r="TZ29" s="15"/>
      <c r="UA29" s="15"/>
      <c r="UG29" s="118"/>
      <c r="UH29" s="117"/>
      <c r="UI29" s="105"/>
      <c r="UJ29" s="117"/>
      <c r="UR29" s="116"/>
      <c r="UU29" s="15"/>
      <c r="UV29" s="15"/>
      <c r="VB29" s="118"/>
      <c r="VC29" s="117"/>
      <c r="VD29" s="105"/>
      <c r="VE29" s="117"/>
      <c r="VM29" s="116"/>
      <c r="VP29" s="15"/>
      <c r="VQ29" s="15"/>
      <c r="VW29" s="118"/>
      <c r="VX29" s="117"/>
      <c r="VY29" s="105"/>
      <c r="VZ29" s="117"/>
      <c r="WH29" s="116"/>
      <c r="WK29" s="15"/>
      <c r="WL29" s="15"/>
      <c r="WR29" s="118"/>
      <c r="WS29" s="117"/>
      <c r="WT29" s="105"/>
      <c r="WU29" s="117"/>
      <c r="XC29" s="116"/>
      <c r="XF29" s="15"/>
      <c r="XG29" s="15"/>
      <c r="XM29" s="118"/>
      <c r="XN29" s="117"/>
      <c r="XO29" s="105"/>
      <c r="XP29" s="117"/>
      <c r="XX29" s="116"/>
      <c r="YA29" s="15"/>
      <c r="YB29" s="15"/>
      <c r="YH29" s="118"/>
      <c r="YI29" s="117"/>
      <c r="YJ29" s="105"/>
      <c r="YK29" s="117"/>
      <c r="YS29" s="116"/>
      <c r="YV29" s="15"/>
      <c r="YW29" s="15"/>
      <c r="ZC29" s="118"/>
      <c r="ZD29" s="117"/>
      <c r="ZE29" s="105"/>
      <c r="ZF29" s="117"/>
      <c r="ZN29" s="116"/>
      <c r="ZQ29" s="15"/>
      <c r="ZR29" s="15"/>
      <c r="ZX29" s="118"/>
      <c r="ZY29" s="117"/>
      <c r="ZZ29" s="105"/>
      <c r="AAA29" s="117"/>
      <c r="AAI29" s="116"/>
      <c r="AAL29" s="15"/>
      <c r="AAM29" s="15"/>
      <c r="AAS29" s="118"/>
      <c r="AAT29" s="117"/>
      <c r="AAU29" s="105"/>
      <c r="AAV29" s="117"/>
      <c r="ABD29" s="116"/>
      <c r="ABG29" s="15"/>
      <c r="ABH29" s="15"/>
      <c r="ABN29" s="118"/>
      <c r="ABO29" s="117"/>
      <c r="ABP29" s="105"/>
      <c r="ABQ29" s="117"/>
      <c r="ABY29" s="116"/>
      <c r="ACB29" s="15"/>
      <c r="ACC29" s="15"/>
      <c r="ACI29" s="118"/>
      <c r="ACJ29" s="117"/>
      <c r="ACK29" s="105"/>
      <c r="ACL29" s="117"/>
      <c r="ACT29" s="116"/>
      <c r="ACW29" s="15"/>
      <c r="ACX29" s="15"/>
      <c r="ADD29" s="118"/>
      <c r="ADE29" s="117"/>
      <c r="ADF29" s="105"/>
      <c r="ADG29" s="117"/>
      <c r="ADO29" s="116"/>
      <c r="ADR29" s="15"/>
      <c r="ADS29" s="15"/>
      <c r="ADY29" s="118"/>
      <c r="ADZ29" s="117"/>
      <c r="AEA29" s="105"/>
      <c r="AEB29" s="117"/>
      <c r="AEJ29" s="116"/>
      <c r="AEM29" s="15"/>
      <c r="AEN29" s="15"/>
      <c r="AET29" s="118"/>
      <c r="AEU29" s="117"/>
      <c r="AEV29" s="105"/>
      <c r="AEW29" s="117"/>
      <c r="AFE29" s="116"/>
      <c r="AFH29" s="15"/>
      <c r="AFI29" s="15"/>
      <c r="AFO29" s="118"/>
      <c r="AFP29" s="117"/>
      <c r="AFQ29" s="105"/>
      <c r="AFR29" s="117"/>
      <c r="AFZ29" s="116"/>
      <c r="AGC29" s="15"/>
      <c r="AGD29" s="15"/>
      <c r="AGJ29" s="118"/>
      <c r="AGK29" s="117"/>
      <c r="AGL29" s="105"/>
      <c r="AGM29" s="117"/>
      <c r="AGU29" s="116"/>
      <c r="AGX29" s="15"/>
      <c r="AGY29" s="15"/>
      <c r="AHE29" s="118"/>
      <c r="AHF29" s="117"/>
      <c r="AHG29" s="105"/>
      <c r="AHH29" s="117"/>
      <c r="AHP29" s="116"/>
      <c r="AHS29" s="15"/>
      <c r="AHT29" s="15"/>
      <c r="AHZ29" s="118"/>
      <c r="AIA29" s="117"/>
      <c r="AIB29" s="105"/>
      <c r="AIC29" s="117"/>
      <c r="AIK29" s="116"/>
      <c r="AIN29" s="15"/>
      <c r="AIO29" s="15"/>
      <c r="AIU29" s="118"/>
      <c r="AIV29" s="117"/>
      <c r="AIW29" s="105"/>
      <c r="AIX29" s="117"/>
      <c r="AJF29" s="116"/>
      <c r="AJI29" s="15"/>
      <c r="AJJ29" s="15"/>
      <c r="AJP29" s="118"/>
      <c r="AJQ29" s="117"/>
      <c r="AJR29" s="105"/>
      <c r="AJS29" s="117"/>
      <c r="AKA29" s="116"/>
      <c r="AKD29" s="15"/>
      <c r="AKE29" s="15"/>
      <c r="AKK29" s="118"/>
      <c r="AKL29" s="117"/>
      <c r="AKM29" s="105"/>
      <c r="AKN29" s="117"/>
      <c r="AKV29" s="116"/>
      <c r="AKY29" s="15"/>
      <c r="AKZ29" s="15"/>
      <c r="ALF29" s="118"/>
      <c r="ALG29" s="117"/>
      <c r="ALH29" s="105"/>
      <c r="ALI29" s="117"/>
      <c r="ALQ29" s="116"/>
      <c r="ALT29" s="15"/>
      <c r="ALU29" s="15"/>
      <c r="AMA29" s="118"/>
      <c r="AMB29" s="117"/>
      <c r="AMC29" s="105"/>
      <c r="AMD29" s="117"/>
      <c r="AML29" s="116"/>
      <c r="AMO29" s="15"/>
      <c r="AMP29" s="15"/>
      <c r="AMV29" s="118"/>
      <c r="AMW29" s="117"/>
      <c r="AMX29" s="105"/>
      <c r="AMY29" s="117"/>
      <c r="ANG29" s="116"/>
      <c r="ANJ29" s="15"/>
      <c r="ANK29" s="15"/>
      <c r="ANQ29" s="118"/>
      <c r="ANR29" s="117"/>
      <c r="ANS29" s="105"/>
      <c r="ANT29" s="117"/>
      <c r="AOB29" s="116"/>
      <c r="AOE29" s="15"/>
      <c r="AOF29" s="15"/>
      <c r="AOL29" s="118"/>
      <c r="AOM29" s="117"/>
      <c r="AON29" s="105"/>
      <c r="AOO29" s="117"/>
      <c r="AOW29" s="116"/>
      <c r="AOZ29" s="15"/>
      <c r="APA29" s="15"/>
      <c r="APG29" s="118"/>
      <c r="APH29" s="117"/>
      <c r="API29" s="105"/>
      <c r="APJ29" s="117"/>
      <c r="APR29" s="116"/>
      <c r="APU29" s="15"/>
      <c r="APV29" s="15"/>
      <c r="AQB29" s="118"/>
      <c r="AQC29" s="117"/>
      <c r="AQD29" s="105"/>
      <c r="AQE29" s="117"/>
      <c r="AQM29" s="116"/>
      <c r="AQP29" s="15"/>
      <c r="AQQ29" s="15"/>
      <c r="AQW29" s="118"/>
      <c r="AQX29" s="117"/>
      <c r="AQY29" s="105"/>
      <c r="AQZ29" s="117"/>
      <c r="ARH29" s="116"/>
      <c r="ARK29" s="15"/>
      <c r="ARL29" s="15"/>
      <c r="ARR29" s="118"/>
      <c r="ARS29" s="117"/>
      <c r="ART29" s="105"/>
      <c r="ARU29" s="117"/>
      <c r="ASC29" s="116"/>
      <c r="ASF29" s="15"/>
      <c r="ASG29" s="15"/>
      <c r="ASM29" s="118"/>
      <c r="ASN29" s="117"/>
      <c r="ASO29" s="105"/>
      <c r="ASP29" s="117"/>
      <c r="ASX29" s="116"/>
      <c r="ATA29" s="15"/>
      <c r="ATB29" s="15"/>
      <c r="ATH29" s="118"/>
      <c r="ATI29" s="117"/>
      <c r="ATJ29" s="105"/>
      <c r="ATK29" s="117"/>
      <c r="ATS29" s="116"/>
      <c r="ATV29" s="15"/>
      <c r="ATW29" s="15"/>
      <c r="AUC29" s="118"/>
      <c r="AUD29" s="117"/>
      <c r="AUE29" s="105"/>
      <c r="AUF29" s="117"/>
      <c r="AUN29" s="116"/>
      <c r="AUQ29" s="15"/>
      <c r="AUR29" s="15"/>
      <c r="AUX29" s="118"/>
      <c r="AUY29" s="117"/>
      <c r="AUZ29" s="105"/>
      <c r="AVA29" s="117"/>
      <c r="AVI29" s="116"/>
      <c r="AVL29" s="15"/>
      <c r="AVM29" s="15"/>
      <c r="AVS29" s="118"/>
      <c r="AVT29" s="117"/>
      <c r="AVU29" s="105"/>
      <c r="AVV29" s="117"/>
      <c r="AWD29" s="116"/>
      <c r="AWG29" s="15"/>
      <c r="AWH29" s="15"/>
      <c r="AWN29" s="118"/>
      <c r="AWO29" s="117"/>
      <c r="AWP29" s="105"/>
      <c r="AWQ29" s="117"/>
      <c r="AWY29" s="116"/>
      <c r="AXB29" s="15"/>
      <c r="AXC29" s="15"/>
      <c r="AXI29" s="118"/>
      <c r="AXJ29" s="117"/>
      <c r="AXK29" s="105"/>
      <c r="AXL29" s="117"/>
      <c r="AXT29" s="116"/>
      <c r="AXW29" s="15"/>
      <c r="AXX29" s="15"/>
      <c r="AYD29" s="118"/>
      <c r="AYE29" s="117"/>
      <c r="AYF29" s="105"/>
      <c r="AYG29" s="117"/>
      <c r="AYO29" s="116"/>
      <c r="AYR29" s="15"/>
      <c r="AYS29" s="15"/>
      <c r="AYY29" s="118"/>
      <c r="AYZ29" s="117"/>
      <c r="AZA29" s="105"/>
      <c r="AZB29" s="117"/>
      <c r="AZJ29" s="116"/>
      <c r="AZM29" s="15"/>
      <c r="AZN29" s="15"/>
      <c r="AZT29" s="118"/>
      <c r="AZU29" s="117"/>
      <c r="AZV29" s="105"/>
      <c r="AZW29" s="117"/>
      <c r="BAE29" s="116"/>
      <c r="BAH29" s="15"/>
      <c r="BAI29" s="15"/>
      <c r="BAO29" s="118"/>
      <c r="BAP29" s="117"/>
      <c r="BAQ29" s="105"/>
      <c r="BAR29" s="117"/>
      <c r="BAZ29" s="116"/>
      <c r="BBC29" s="15"/>
      <c r="BBD29" s="15"/>
      <c r="BBJ29" s="118"/>
      <c r="BBK29" s="117"/>
      <c r="BBL29" s="105"/>
      <c r="BBM29" s="117"/>
      <c r="BBU29" s="116"/>
      <c r="BBX29" s="15"/>
      <c r="BBY29" s="15"/>
      <c r="BCE29" s="118"/>
      <c r="BCF29" s="117"/>
      <c r="BCG29" s="105"/>
      <c r="BCH29" s="117"/>
      <c r="BCP29" s="116"/>
      <c r="BCS29" s="15"/>
      <c r="BCT29" s="15"/>
      <c r="BCZ29" s="118"/>
      <c r="BDA29" s="117"/>
      <c r="BDB29" s="105"/>
      <c r="BDC29" s="117"/>
      <c r="BDK29" s="116"/>
      <c r="BDN29" s="15"/>
      <c r="BDO29" s="15"/>
      <c r="BDU29" s="118"/>
      <c r="BDV29" s="117"/>
      <c r="BDW29" s="105"/>
      <c r="BDX29" s="117"/>
      <c r="BEF29" s="116"/>
      <c r="BEI29" s="15"/>
      <c r="BEJ29" s="15"/>
      <c r="BEP29" s="118"/>
      <c r="BEQ29" s="117"/>
      <c r="BER29" s="105"/>
      <c r="BES29" s="117"/>
      <c r="BFA29" s="116"/>
      <c r="BFD29" s="15"/>
      <c r="BFE29" s="15"/>
      <c r="BFK29" s="118"/>
      <c r="BFL29" s="117"/>
      <c r="BFM29" s="105"/>
      <c r="BFN29" s="117"/>
      <c r="BFV29" s="116"/>
      <c r="BFY29" s="15"/>
      <c r="BFZ29" s="15"/>
      <c r="BGF29" s="118"/>
      <c r="BGG29" s="117"/>
      <c r="BGH29" s="105"/>
      <c r="BGI29" s="117"/>
      <c r="BGQ29" s="116"/>
      <c r="BGT29" s="15"/>
      <c r="BGU29" s="15"/>
      <c r="BHA29" s="118"/>
      <c r="BHB29" s="117"/>
      <c r="BHC29" s="105"/>
      <c r="BHD29" s="117"/>
      <c r="BHL29" s="116"/>
      <c r="BHO29" s="15"/>
      <c r="BHP29" s="15"/>
      <c r="BHV29" s="118"/>
      <c r="BHW29" s="117"/>
      <c r="BHX29" s="105"/>
      <c r="BHY29" s="117"/>
      <c r="BIG29" s="116"/>
      <c r="BIJ29" s="15"/>
      <c r="BIK29" s="15"/>
      <c r="BIQ29" s="118"/>
      <c r="BIR29" s="117"/>
      <c r="BIS29" s="105"/>
      <c r="BIT29" s="117"/>
      <c r="BJB29" s="116"/>
      <c r="BJE29" s="15"/>
      <c r="BJF29" s="15"/>
      <c r="BJL29" s="118"/>
      <c r="BJM29" s="117"/>
      <c r="BJN29" s="105"/>
      <c r="BJO29" s="117"/>
      <c r="BJW29" s="116"/>
      <c r="BJZ29" s="15"/>
      <c r="BKA29" s="15"/>
      <c r="BKG29" s="118"/>
      <c r="BKH29" s="117"/>
      <c r="BKI29" s="105"/>
      <c r="BKJ29" s="117"/>
      <c r="BKR29" s="116"/>
      <c r="BKU29" s="15"/>
      <c r="BKV29" s="15"/>
      <c r="BLB29" s="118"/>
      <c r="BLC29" s="117"/>
      <c r="BLD29" s="105"/>
      <c r="BLE29" s="117"/>
      <c r="BLM29" s="116"/>
      <c r="BLP29" s="15"/>
      <c r="BLQ29" s="15"/>
      <c r="BLW29" s="118"/>
      <c r="BLX29" s="117"/>
      <c r="BLY29" s="105"/>
      <c r="BLZ29" s="117"/>
      <c r="BMH29" s="116"/>
      <c r="BMK29" s="15"/>
      <c r="BML29" s="15"/>
      <c r="BMR29" s="118"/>
      <c r="BMS29" s="117"/>
      <c r="BMT29" s="105"/>
      <c r="BMU29" s="117"/>
      <c r="BNC29" s="116"/>
      <c r="BNF29" s="15"/>
      <c r="BNG29" s="15"/>
      <c r="BNM29" s="118"/>
      <c r="BNN29" s="117"/>
      <c r="BNO29" s="105"/>
      <c r="BNP29" s="117"/>
      <c r="BNX29" s="116"/>
      <c r="BOA29" s="15"/>
      <c r="BOB29" s="15"/>
      <c r="BOH29" s="118"/>
      <c r="BOI29" s="117"/>
      <c r="BOJ29" s="105"/>
      <c r="BOK29" s="117"/>
      <c r="BOS29" s="116"/>
      <c r="BOV29" s="15"/>
      <c r="BOW29" s="15"/>
      <c r="BPC29" s="118"/>
      <c r="BPD29" s="117"/>
      <c r="BPE29" s="105"/>
      <c r="BPF29" s="117"/>
      <c r="BPN29" s="116"/>
      <c r="BPQ29" s="15"/>
      <c r="BPR29" s="15"/>
      <c r="BPX29" s="118"/>
      <c r="BPY29" s="117"/>
      <c r="BPZ29" s="105"/>
      <c r="BQA29" s="117"/>
      <c r="BQI29" s="116"/>
      <c r="BQL29" s="15"/>
      <c r="BQM29" s="15"/>
      <c r="BQS29" s="118"/>
      <c r="BQT29" s="117"/>
      <c r="BQU29" s="105"/>
      <c r="BQV29" s="117"/>
      <c r="BRD29" s="116"/>
      <c r="BRG29" s="15"/>
      <c r="BRH29" s="15"/>
      <c r="BRN29" s="118"/>
      <c r="BRO29" s="117"/>
      <c r="BRP29" s="105"/>
      <c r="BRQ29" s="117"/>
      <c r="BRY29" s="116"/>
      <c r="BSB29" s="15"/>
      <c r="BSC29" s="15"/>
      <c r="BSI29" s="118"/>
      <c r="BSJ29" s="117"/>
      <c r="BSK29" s="105"/>
      <c r="BSL29" s="117"/>
      <c r="BST29" s="116"/>
      <c r="BSW29" s="15"/>
      <c r="BSX29" s="15"/>
      <c r="BTD29" s="118"/>
      <c r="BTE29" s="117"/>
      <c r="BTF29" s="105"/>
      <c r="BTG29" s="117"/>
      <c r="BTO29" s="116"/>
      <c r="BTR29" s="15"/>
      <c r="BTS29" s="15"/>
      <c r="BTY29" s="118"/>
      <c r="BTZ29" s="117"/>
      <c r="BUA29" s="105"/>
      <c r="BUB29" s="117"/>
      <c r="BUJ29" s="116"/>
      <c r="BUM29" s="15"/>
      <c r="BUN29" s="15"/>
      <c r="BUT29" s="118"/>
      <c r="BUU29" s="117"/>
      <c r="BUV29" s="105"/>
      <c r="BUW29" s="117"/>
      <c r="BVE29" s="116"/>
      <c r="BVH29" s="15"/>
      <c r="BVI29" s="15"/>
      <c r="BVO29" s="118"/>
      <c r="BVP29" s="117"/>
      <c r="BVQ29" s="105"/>
      <c r="BVR29" s="117"/>
      <c r="BVZ29" s="116"/>
      <c r="BWC29" s="15"/>
      <c r="BWD29" s="15"/>
      <c r="BWJ29" s="118"/>
      <c r="BWK29" s="117"/>
      <c r="BWL29" s="105"/>
      <c r="BWM29" s="117"/>
      <c r="BWU29" s="116"/>
      <c r="BWX29" s="15"/>
      <c r="BWY29" s="15"/>
      <c r="BXE29" s="118"/>
      <c r="BXF29" s="117"/>
      <c r="BXG29" s="105"/>
      <c r="BXH29" s="117"/>
      <c r="BXP29" s="116"/>
      <c r="BXS29" s="15"/>
      <c r="BXT29" s="15"/>
      <c r="BXZ29" s="118"/>
      <c r="BYA29" s="117"/>
      <c r="BYB29" s="105"/>
      <c r="BYC29" s="117"/>
      <c r="BYK29" s="116"/>
      <c r="BYN29" s="15"/>
      <c r="BYO29" s="15"/>
      <c r="BYU29" s="118"/>
      <c r="BYV29" s="117"/>
      <c r="BYW29" s="105"/>
      <c r="BYX29" s="117"/>
      <c r="BZF29" s="116"/>
      <c r="BZI29" s="15"/>
      <c r="BZJ29" s="15"/>
      <c r="BZP29" s="118"/>
      <c r="BZQ29" s="117"/>
      <c r="BZR29" s="105"/>
      <c r="BZS29" s="117"/>
      <c r="CAA29" s="116"/>
      <c r="CAD29" s="15"/>
      <c r="CAE29" s="15"/>
      <c r="CAK29" s="118"/>
      <c r="CAL29" s="117"/>
      <c r="CAM29" s="105"/>
      <c r="CAN29" s="117"/>
      <c r="CAV29" s="116"/>
      <c r="CAY29" s="15"/>
      <c r="CAZ29" s="15"/>
      <c r="CBF29" s="118"/>
      <c r="CBG29" s="117"/>
      <c r="CBH29" s="105"/>
      <c r="CBI29" s="117"/>
      <c r="CBQ29" s="116"/>
      <c r="CBT29" s="15"/>
      <c r="CBU29" s="15"/>
      <c r="CCA29" s="118"/>
      <c r="CCB29" s="117"/>
      <c r="CCC29" s="105"/>
      <c r="CCD29" s="117"/>
      <c r="CCL29" s="116"/>
      <c r="CCO29" s="15"/>
      <c r="CCP29" s="15"/>
      <c r="CCV29" s="118"/>
      <c r="CCW29" s="117"/>
      <c r="CCX29" s="105"/>
      <c r="CCY29" s="117"/>
      <c r="CDG29" s="116"/>
      <c r="CDJ29" s="15"/>
      <c r="CDK29" s="15"/>
      <c r="CDQ29" s="118"/>
      <c r="CDR29" s="117"/>
      <c r="CDS29" s="105"/>
      <c r="CDT29" s="117"/>
      <c r="CEB29" s="116"/>
      <c r="CEE29" s="15"/>
      <c r="CEF29" s="15"/>
      <c r="CEL29" s="118"/>
      <c r="CEM29" s="117"/>
      <c r="CEN29" s="105"/>
      <c r="CEO29" s="117"/>
      <c r="CEW29" s="116"/>
      <c r="CEZ29" s="15"/>
      <c r="CFA29" s="15"/>
      <c r="CFG29" s="118"/>
      <c r="CFH29" s="117"/>
      <c r="CFI29" s="105"/>
      <c r="CFJ29" s="117"/>
      <c r="CFR29" s="116"/>
      <c r="CFU29" s="15"/>
      <c r="CFV29" s="15"/>
      <c r="CGB29" s="118"/>
      <c r="CGC29" s="117"/>
      <c r="CGD29" s="105"/>
      <c r="CGE29" s="117"/>
      <c r="CGM29" s="116"/>
      <c r="CGP29" s="15"/>
      <c r="CGQ29" s="15"/>
      <c r="CGW29" s="118"/>
      <c r="CGX29" s="117"/>
      <c r="CGY29" s="105"/>
      <c r="CGZ29" s="117"/>
      <c r="CHH29" s="116"/>
      <c r="CHK29" s="15"/>
      <c r="CHL29" s="15"/>
      <c r="CHR29" s="118"/>
      <c r="CHS29" s="117"/>
      <c r="CHT29" s="105"/>
      <c r="CHU29" s="117"/>
      <c r="CIC29" s="116"/>
      <c r="CIF29" s="15"/>
      <c r="CIG29" s="15"/>
      <c r="CIM29" s="118"/>
      <c r="CIN29" s="117"/>
      <c r="CIO29" s="105"/>
      <c r="CIP29" s="117"/>
      <c r="CIX29" s="116"/>
      <c r="CJA29" s="15"/>
      <c r="CJB29" s="15"/>
      <c r="CJH29" s="118"/>
      <c r="CJI29" s="117"/>
      <c r="CJJ29" s="105"/>
      <c r="CJK29" s="117"/>
      <c r="CJS29" s="116"/>
      <c r="CJV29" s="15"/>
      <c r="CJW29" s="15"/>
      <c r="CKC29" s="118"/>
      <c r="CKD29" s="117"/>
      <c r="CKE29" s="105"/>
      <c r="CKF29" s="117"/>
      <c r="CKN29" s="116"/>
      <c r="CKQ29" s="15"/>
      <c r="CKR29" s="15"/>
      <c r="CKX29" s="118"/>
      <c r="CKY29" s="117"/>
      <c r="CKZ29" s="105"/>
      <c r="CLA29" s="117"/>
      <c r="CLI29" s="116"/>
      <c r="CLL29" s="15"/>
      <c r="CLM29" s="15"/>
      <c r="CLS29" s="118"/>
      <c r="CLT29" s="117"/>
      <c r="CLU29" s="105"/>
      <c r="CLV29" s="117"/>
      <c r="CMD29" s="116"/>
      <c r="CMG29" s="15"/>
      <c r="CMH29" s="15"/>
      <c r="CMN29" s="118"/>
      <c r="CMO29" s="117"/>
      <c r="CMP29" s="105"/>
      <c r="CMQ29" s="117"/>
      <c r="CMY29" s="116"/>
      <c r="CNB29" s="15"/>
      <c r="CNC29" s="15"/>
      <c r="CNI29" s="118"/>
      <c r="CNJ29" s="117"/>
      <c r="CNK29" s="105"/>
      <c r="CNL29" s="117"/>
      <c r="CNT29" s="116"/>
      <c r="CNW29" s="15"/>
      <c r="CNX29" s="15"/>
      <c r="COD29" s="118"/>
      <c r="COE29" s="117"/>
      <c r="COF29" s="105"/>
      <c r="COG29" s="117"/>
      <c r="COO29" s="116"/>
      <c r="COR29" s="15"/>
      <c r="COS29" s="15"/>
      <c r="COY29" s="118"/>
      <c r="COZ29" s="117"/>
      <c r="CPA29" s="105"/>
      <c r="CPB29" s="117"/>
      <c r="CPJ29" s="116"/>
      <c r="CPM29" s="15"/>
      <c r="CPN29" s="15"/>
      <c r="CPT29" s="118"/>
      <c r="CPU29" s="117"/>
      <c r="CPV29" s="105"/>
      <c r="CPW29" s="117"/>
      <c r="CQE29" s="116"/>
      <c r="CQH29" s="15"/>
      <c r="CQI29" s="15"/>
      <c r="CQO29" s="118"/>
      <c r="CQP29" s="117"/>
      <c r="CQQ29" s="105"/>
      <c r="CQR29" s="117"/>
      <c r="CQZ29" s="116"/>
      <c r="CRC29" s="15"/>
      <c r="CRD29" s="15"/>
      <c r="CRJ29" s="118"/>
      <c r="CRK29" s="117"/>
      <c r="CRL29" s="105"/>
      <c r="CRM29" s="117"/>
      <c r="CRU29" s="116"/>
      <c r="CRX29" s="15"/>
      <c r="CRY29" s="15"/>
      <c r="CSE29" s="118"/>
      <c r="CSF29" s="117"/>
      <c r="CSG29" s="105"/>
      <c r="CSH29" s="117"/>
      <c r="CSP29" s="116"/>
      <c r="CSS29" s="15"/>
      <c r="CST29" s="15"/>
      <c r="CSZ29" s="118"/>
      <c r="CTA29" s="117"/>
      <c r="CTB29" s="105"/>
      <c r="CTC29" s="117"/>
      <c r="CTK29" s="116"/>
      <c r="CTN29" s="15"/>
      <c r="CTO29" s="15"/>
      <c r="CTU29" s="118"/>
      <c r="CTV29" s="117"/>
      <c r="CTW29" s="105"/>
      <c r="CTX29" s="117"/>
      <c r="CUF29" s="116"/>
      <c r="CUI29" s="15"/>
      <c r="CUJ29" s="15"/>
      <c r="CUP29" s="118"/>
      <c r="CUQ29" s="117"/>
      <c r="CUR29" s="105"/>
      <c r="CUS29" s="117"/>
      <c r="CVA29" s="116"/>
      <c r="CVD29" s="15"/>
      <c r="CVE29" s="15"/>
      <c r="CVK29" s="118"/>
      <c r="CVL29" s="117"/>
      <c r="CVM29" s="105"/>
      <c r="CVN29" s="117"/>
      <c r="CVV29" s="116"/>
      <c r="CVY29" s="15"/>
      <c r="CVZ29" s="15"/>
      <c r="CWF29" s="118"/>
      <c r="CWG29" s="117"/>
      <c r="CWH29" s="105"/>
      <c r="CWI29" s="117"/>
      <c r="CWQ29" s="116"/>
      <c r="CWT29" s="15"/>
      <c r="CWU29" s="15"/>
      <c r="CXA29" s="118"/>
      <c r="CXB29" s="117"/>
      <c r="CXC29" s="105"/>
      <c r="CXD29" s="117"/>
      <c r="CXL29" s="116"/>
      <c r="CXO29" s="15"/>
      <c r="CXP29" s="15"/>
      <c r="CXV29" s="118"/>
      <c r="CXW29" s="117"/>
      <c r="CXX29" s="105"/>
      <c r="CXY29" s="117"/>
      <c r="CYG29" s="116"/>
      <c r="CYJ29" s="15"/>
      <c r="CYK29" s="15"/>
      <c r="CYQ29" s="118"/>
      <c r="CYR29" s="117"/>
      <c r="CYS29" s="105"/>
      <c r="CYT29" s="117"/>
      <c r="CZB29" s="116"/>
      <c r="CZE29" s="15"/>
      <c r="CZF29" s="15"/>
      <c r="CZL29" s="118"/>
      <c r="CZM29" s="117"/>
      <c r="CZN29" s="105"/>
      <c r="CZO29" s="117"/>
      <c r="CZW29" s="116"/>
      <c r="CZZ29" s="15"/>
      <c r="DAA29" s="15"/>
      <c r="DAG29" s="118"/>
      <c r="DAH29" s="117"/>
      <c r="DAI29" s="105"/>
      <c r="DAJ29" s="117"/>
      <c r="DAR29" s="116"/>
      <c r="DAU29" s="15"/>
      <c r="DAV29" s="15"/>
      <c r="DBB29" s="118"/>
      <c r="DBC29" s="117"/>
      <c r="DBD29" s="105"/>
      <c r="DBE29" s="117"/>
      <c r="DBM29" s="116"/>
      <c r="DBP29" s="15"/>
      <c r="DBQ29" s="15"/>
      <c r="DBW29" s="118"/>
      <c r="DBX29" s="117"/>
      <c r="DBY29" s="105"/>
      <c r="DBZ29" s="117"/>
      <c r="DCH29" s="116"/>
      <c r="DCK29" s="15"/>
      <c r="DCL29" s="15"/>
      <c r="DCR29" s="118"/>
      <c r="DCS29" s="117"/>
      <c r="DCT29" s="105"/>
      <c r="DCU29" s="117"/>
      <c r="DDC29" s="116"/>
      <c r="DDF29" s="15"/>
      <c r="DDG29" s="15"/>
      <c r="DDM29" s="118"/>
      <c r="DDN29" s="117"/>
      <c r="DDO29" s="105"/>
      <c r="DDP29" s="117"/>
      <c r="DDX29" s="116"/>
      <c r="DEA29" s="15"/>
      <c r="DEB29" s="15"/>
      <c r="DEH29" s="118"/>
      <c r="DEI29" s="117"/>
      <c r="DEJ29" s="105"/>
      <c r="DEK29" s="117"/>
      <c r="DES29" s="116"/>
      <c r="DEV29" s="15"/>
      <c r="DEW29" s="15"/>
      <c r="DFC29" s="118"/>
      <c r="DFD29" s="117"/>
      <c r="DFE29" s="105"/>
      <c r="DFF29" s="117"/>
      <c r="DFN29" s="116"/>
      <c r="DFQ29" s="15"/>
      <c r="DFR29" s="15"/>
      <c r="DFX29" s="118"/>
      <c r="DFY29" s="117"/>
      <c r="DFZ29" s="105"/>
      <c r="DGA29" s="117"/>
      <c r="DGI29" s="116"/>
      <c r="DGL29" s="15"/>
      <c r="DGM29" s="15"/>
      <c r="DGS29" s="118"/>
      <c r="DGT29" s="117"/>
      <c r="DGU29" s="105"/>
      <c r="DGV29" s="117"/>
      <c r="DHD29" s="116"/>
      <c r="DHG29" s="15"/>
      <c r="DHH29" s="15"/>
      <c r="DHN29" s="118"/>
      <c r="DHO29" s="117"/>
      <c r="DHP29" s="105"/>
      <c r="DHQ29" s="117"/>
      <c r="DHY29" s="116"/>
      <c r="DIB29" s="15"/>
      <c r="DIC29" s="15"/>
      <c r="DII29" s="118"/>
      <c r="DIJ29" s="117"/>
      <c r="DIK29" s="105"/>
      <c r="DIL29" s="117"/>
      <c r="DIT29" s="116"/>
      <c r="DIW29" s="15"/>
      <c r="DIX29" s="15"/>
      <c r="DJD29" s="118"/>
      <c r="DJE29" s="117"/>
      <c r="DJF29" s="105"/>
      <c r="DJG29" s="117"/>
      <c r="DJO29" s="116"/>
      <c r="DJR29" s="15"/>
      <c r="DJS29" s="15"/>
      <c r="DJY29" s="118"/>
      <c r="DJZ29" s="117"/>
      <c r="DKA29" s="105"/>
      <c r="DKB29" s="117"/>
      <c r="DKJ29" s="116"/>
      <c r="DKM29" s="15"/>
      <c r="DKN29" s="15"/>
      <c r="DKT29" s="118"/>
      <c r="DKU29" s="117"/>
      <c r="DKV29" s="105"/>
      <c r="DKW29" s="117"/>
      <c r="DLE29" s="116"/>
      <c r="DLH29" s="15"/>
      <c r="DLI29" s="15"/>
      <c r="DLO29" s="118"/>
      <c r="DLP29" s="117"/>
      <c r="DLQ29" s="105"/>
      <c r="DLR29" s="117"/>
      <c r="DLZ29" s="116"/>
      <c r="DMC29" s="15"/>
      <c r="DMD29" s="15"/>
      <c r="DMJ29" s="118"/>
      <c r="DMK29" s="117"/>
      <c r="DML29" s="105"/>
      <c r="DMM29" s="117"/>
      <c r="DMU29" s="116"/>
      <c r="DMX29" s="15"/>
      <c r="DMY29" s="15"/>
      <c r="DNE29" s="118"/>
      <c r="DNF29" s="117"/>
      <c r="DNG29" s="105"/>
      <c r="DNH29" s="117"/>
      <c r="DNP29" s="116"/>
      <c r="DNS29" s="15"/>
      <c r="DNT29" s="15"/>
      <c r="DNZ29" s="118"/>
      <c r="DOA29" s="117"/>
      <c r="DOB29" s="105"/>
      <c r="DOC29" s="117"/>
      <c r="DOK29" s="116"/>
      <c r="DON29" s="15"/>
      <c r="DOO29" s="15"/>
      <c r="DOU29" s="118"/>
      <c r="DOV29" s="117"/>
      <c r="DOW29" s="105"/>
      <c r="DOX29" s="117"/>
      <c r="DPF29" s="116"/>
      <c r="DPI29" s="15"/>
      <c r="DPJ29" s="15"/>
      <c r="DPP29" s="118"/>
      <c r="DPQ29" s="117"/>
      <c r="DPR29" s="105"/>
      <c r="DPS29" s="117"/>
      <c r="DQA29" s="116"/>
      <c r="DQD29" s="15"/>
      <c r="DQE29" s="15"/>
      <c r="DQK29" s="118"/>
      <c r="DQL29" s="117"/>
      <c r="DQM29" s="105"/>
      <c r="DQN29" s="117"/>
      <c r="DQV29" s="116"/>
      <c r="DQY29" s="15"/>
      <c r="DQZ29" s="15"/>
      <c r="DRF29" s="118"/>
      <c r="DRG29" s="117"/>
      <c r="DRH29" s="105"/>
      <c r="DRI29" s="117"/>
      <c r="DRQ29" s="116"/>
      <c r="DRT29" s="15"/>
      <c r="DRU29" s="15"/>
      <c r="DSA29" s="118"/>
      <c r="DSB29" s="117"/>
      <c r="DSC29" s="105"/>
      <c r="DSD29" s="117"/>
      <c r="DSL29" s="116"/>
      <c r="DSO29" s="15"/>
      <c r="DSP29" s="15"/>
      <c r="DSV29" s="118"/>
      <c r="DSW29" s="117"/>
      <c r="DSX29" s="105"/>
      <c r="DSY29" s="117"/>
      <c r="DTG29" s="116"/>
      <c r="DTJ29" s="15"/>
      <c r="DTK29" s="15"/>
      <c r="DTQ29" s="118"/>
      <c r="DTR29" s="117"/>
      <c r="DTS29" s="105"/>
      <c r="DTT29" s="117"/>
      <c r="DUB29" s="116"/>
      <c r="DUE29" s="15"/>
      <c r="DUF29" s="15"/>
      <c r="DUL29" s="118"/>
      <c r="DUM29" s="117"/>
      <c r="DUN29" s="105"/>
      <c r="DUO29" s="117"/>
      <c r="DUW29" s="116"/>
      <c r="DUZ29" s="15"/>
      <c r="DVA29" s="15"/>
      <c r="DVG29" s="118"/>
      <c r="DVH29" s="117"/>
      <c r="DVI29" s="105"/>
      <c r="DVJ29" s="117"/>
      <c r="DVR29" s="116"/>
      <c r="DVU29" s="15"/>
      <c r="DVV29" s="15"/>
      <c r="DWB29" s="118"/>
      <c r="DWC29" s="117"/>
      <c r="DWD29" s="105"/>
      <c r="DWE29" s="117"/>
      <c r="DWM29" s="116"/>
      <c r="DWP29" s="15"/>
      <c r="DWQ29" s="15"/>
      <c r="DWW29" s="118"/>
      <c r="DWX29" s="117"/>
      <c r="DWY29" s="105"/>
      <c r="DWZ29" s="117"/>
      <c r="DXH29" s="116"/>
      <c r="DXK29" s="15"/>
      <c r="DXL29" s="15"/>
      <c r="DXR29" s="118"/>
      <c r="DXS29" s="117"/>
      <c r="DXT29" s="105"/>
      <c r="DXU29" s="117"/>
      <c r="DYC29" s="116"/>
      <c r="DYF29" s="15"/>
      <c r="DYG29" s="15"/>
      <c r="DYM29" s="118"/>
      <c r="DYN29" s="117"/>
      <c r="DYO29" s="105"/>
      <c r="DYP29" s="117"/>
      <c r="DYX29" s="116"/>
      <c r="DZA29" s="15"/>
      <c r="DZB29" s="15"/>
      <c r="DZH29" s="118"/>
      <c r="DZI29" s="117"/>
      <c r="DZJ29" s="105"/>
      <c r="DZK29" s="117"/>
      <c r="DZS29" s="116"/>
      <c r="DZV29" s="15"/>
      <c r="DZW29" s="15"/>
      <c r="EAC29" s="118"/>
      <c r="EAD29" s="117"/>
      <c r="EAE29" s="105"/>
      <c r="EAF29" s="117"/>
      <c r="EAN29" s="116"/>
      <c r="EAQ29" s="15"/>
      <c r="EAR29" s="15"/>
      <c r="EAX29" s="118"/>
      <c r="EAY29" s="117"/>
      <c r="EAZ29" s="105"/>
      <c r="EBA29" s="117"/>
      <c r="EBI29" s="116"/>
      <c r="EBL29" s="15"/>
      <c r="EBM29" s="15"/>
      <c r="EBS29" s="118"/>
      <c r="EBT29" s="117"/>
      <c r="EBU29" s="105"/>
      <c r="EBV29" s="117"/>
      <c r="ECD29" s="116"/>
      <c r="ECG29" s="15"/>
      <c r="ECH29" s="15"/>
      <c r="ECN29" s="118"/>
      <c r="ECO29" s="117"/>
      <c r="ECP29" s="105"/>
      <c r="ECQ29" s="117"/>
      <c r="ECY29" s="116"/>
      <c r="EDB29" s="15"/>
      <c r="EDC29" s="15"/>
      <c r="EDI29" s="118"/>
      <c r="EDJ29" s="117"/>
      <c r="EDK29" s="105"/>
      <c r="EDL29" s="117"/>
      <c r="EDT29" s="116"/>
      <c r="EDW29" s="15"/>
      <c r="EDX29" s="15"/>
      <c r="EED29" s="118"/>
      <c r="EEE29" s="117"/>
      <c r="EEF29" s="105"/>
      <c r="EEG29" s="117"/>
      <c r="EEO29" s="116"/>
      <c r="EER29" s="15"/>
      <c r="EES29" s="15"/>
      <c r="EEY29" s="118"/>
      <c r="EEZ29" s="117"/>
      <c r="EFA29" s="105"/>
      <c r="EFB29" s="117"/>
      <c r="EFJ29" s="116"/>
      <c r="EFM29" s="15"/>
      <c r="EFN29" s="15"/>
      <c r="EFT29" s="118"/>
      <c r="EFU29" s="117"/>
      <c r="EFV29" s="105"/>
      <c r="EFW29" s="117"/>
      <c r="EGE29" s="116"/>
      <c r="EGH29" s="15"/>
      <c r="EGI29" s="15"/>
      <c r="EGO29" s="118"/>
      <c r="EGP29" s="117"/>
      <c r="EGQ29" s="105"/>
      <c r="EGR29" s="117"/>
      <c r="EGZ29" s="116"/>
      <c r="EHC29" s="15"/>
      <c r="EHD29" s="15"/>
      <c r="EHJ29" s="118"/>
      <c r="EHK29" s="117"/>
      <c r="EHL29" s="105"/>
      <c r="EHM29" s="117"/>
      <c r="EHU29" s="116"/>
      <c r="EHX29" s="15"/>
      <c r="EHY29" s="15"/>
      <c r="EIE29" s="118"/>
      <c r="EIF29" s="117"/>
      <c r="EIG29" s="105"/>
      <c r="EIH29" s="117"/>
      <c r="EIP29" s="116"/>
      <c r="EIS29" s="15"/>
      <c r="EIT29" s="15"/>
      <c r="EIZ29" s="118"/>
      <c r="EJA29" s="117"/>
      <c r="EJB29" s="105"/>
      <c r="EJC29" s="117"/>
      <c r="EJK29" s="116"/>
      <c r="EJN29" s="15"/>
      <c r="EJO29" s="15"/>
      <c r="EJU29" s="118"/>
      <c r="EJV29" s="117"/>
      <c r="EJW29" s="105"/>
      <c r="EJX29" s="117"/>
      <c r="EKF29" s="116"/>
      <c r="EKI29" s="15"/>
      <c r="EKJ29" s="15"/>
      <c r="EKP29" s="118"/>
      <c r="EKQ29" s="117"/>
      <c r="EKR29" s="105"/>
      <c r="EKS29" s="117"/>
      <c r="ELA29" s="116"/>
      <c r="ELD29" s="15"/>
      <c r="ELE29" s="15"/>
      <c r="ELK29" s="118"/>
      <c r="ELL29" s="117"/>
      <c r="ELM29" s="105"/>
      <c r="ELN29" s="117"/>
      <c r="ELV29" s="116"/>
      <c r="ELY29" s="15"/>
      <c r="ELZ29" s="15"/>
      <c r="EMF29" s="118"/>
      <c r="EMG29" s="117"/>
      <c r="EMH29" s="105"/>
      <c r="EMI29" s="117"/>
      <c r="EMQ29" s="116"/>
      <c r="EMT29" s="15"/>
      <c r="EMU29" s="15"/>
      <c r="ENA29" s="118"/>
      <c r="ENB29" s="117"/>
      <c r="ENC29" s="105"/>
      <c r="END29" s="117"/>
      <c r="ENL29" s="116"/>
      <c r="ENO29" s="15"/>
      <c r="ENP29" s="15"/>
      <c r="ENV29" s="118"/>
      <c r="ENW29" s="117"/>
      <c r="ENX29" s="105"/>
      <c r="ENY29" s="117"/>
      <c r="EOG29" s="116"/>
      <c r="EOJ29" s="15"/>
      <c r="EOK29" s="15"/>
      <c r="EOQ29" s="118"/>
      <c r="EOR29" s="117"/>
      <c r="EOS29" s="105"/>
      <c r="EOT29" s="117"/>
      <c r="EPB29" s="116"/>
      <c r="EPE29" s="15"/>
      <c r="EPF29" s="15"/>
      <c r="EPL29" s="118"/>
      <c r="EPM29" s="117"/>
      <c r="EPN29" s="105"/>
      <c r="EPO29" s="117"/>
      <c r="EPW29" s="116"/>
      <c r="EPZ29" s="15"/>
      <c r="EQA29" s="15"/>
      <c r="EQG29" s="118"/>
      <c r="EQH29" s="117"/>
      <c r="EQI29" s="105"/>
      <c r="EQJ29" s="117"/>
      <c r="EQR29" s="116"/>
      <c r="EQU29" s="15"/>
      <c r="EQV29" s="15"/>
      <c r="ERB29" s="118"/>
      <c r="ERC29" s="117"/>
      <c r="ERD29" s="105"/>
      <c r="ERE29" s="117"/>
      <c r="ERM29" s="116"/>
      <c r="ERP29" s="15"/>
      <c r="ERQ29" s="15"/>
      <c r="ERW29" s="118"/>
      <c r="ERX29" s="117"/>
      <c r="ERY29" s="105"/>
      <c r="ERZ29" s="117"/>
      <c r="ESH29" s="116"/>
      <c r="ESK29" s="15"/>
      <c r="ESL29" s="15"/>
      <c r="ESR29" s="118"/>
      <c r="ESS29" s="117"/>
      <c r="EST29" s="105"/>
      <c r="ESU29" s="117"/>
      <c r="ETC29" s="116"/>
      <c r="ETF29" s="15"/>
      <c r="ETG29" s="15"/>
      <c r="ETM29" s="118"/>
      <c r="ETN29" s="117"/>
      <c r="ETO29" s="105"/>
      <c r="ETP29" s="117"/>
      <c r="ETX29" s="116"/>
      <c r="EUA29" s="15"/>
      <c r="EUB29" s="15"/>
      <c r="EUH29" s="118"/>
      <c r="EUI29" s="117"/>
      <c r="EUJ29" s="105"/>
      <c r="EUK29" s="117"/>
      <c r="EUS29" s="116"/>
      <c r="EUV29" s="15"/>
      <c r="EUW29" s="15"/>
      <c r="EVC29" s="118"/>
      <c r="EVD29" s="117"/>
      <c r="EVE29" s="105"/>
      <c r="EVF29" s="117"/>
      <c r="EVN29" s="116"/>
      <c r="EVQ29" s="15"/>
      <c r="EVR29" s="15"/>
      <c r="EVX29" s="118"/>
      <c r="EVY29" s="117"/>
      <c r="EVZ29" s="105"/>
      <c r="EWA29" s="117"/>
      <c r="EWI29" s="116"/>
      <c r="EWL29" s="15"/>
      <c r="EWM29" s="15"/>
      <c r="EWS29" s="118"/>
      <c r="EWT29" s="117"/>
      <c r="EWU29" s="105"/>
      <c r="EWV29" s="117"/>
      <c r="EXD29" s="116"/>
      <c r="EXG29" s="15"/>
      <c r="EXH29" s="15"/>
      <c r="EXN29" s="118"/>
      <c r="EXO29" s="117"/>
      <c r="EXP29" s="105"/>
      <c r="EXQ29" s="117"/>
      <c r="EXY29" s="116"/>
      <c r="EYB29" s="15"/>
      <c r="EYC29" s="15"/>
      <c r="EYI29" s="118"/>
      <c r="EYJ29" s="117"/>
      <c r="EYK29" s="105"/>
      <c r="EYL29" s="117"/>
      <c r="EYT29" s="116"/>
      <c r="EYW29" s="15"/>
      <c r="EYX29" s="15"/>
      <c r="EZD29" s="118"/>
      <c r="EZE29" s="117"/>
      <c r="EZF29" s="105"/>
      <c r="EZG29" s="117"/>
      <c r="EZO29" s="116"/>
      <c r="EZR29" s="15"/>
      <c r="EZS29" s="15"/>
      <c r="EZY29" s="118"/>
      <c r="EZZ29" s="117"/>
      <c r="FAA29" s="105"/>
      <c r="FAB29" s="117"/>
      <c r="FAJ29" s="116"/>
      <c r="FAM29" s="15"/>
      <c r="FAN29" s="15"/>
      <c r="FAT29" s="118"/>
      <c r="FAU29" s="117"/>
      <c r="FAV29" s="105"/>
      <c r="FAW29" s="117"/>
      <c r="FBE29" s="116"/>
      <c r="FBH29" s="15"/>
      <c r="FBI29" s="15"/>
      <c r="FBO29" s="118"/>
      <c r="FBP29" s="117"/>
      <c r="FBQ29" s="105"/>
      <c r="FBR29" s="117"/>
      <c r="FBZ29" s="116"/>
      <c r="FCC29" s="15"/>
      <c r="FCD29" s="15"/>
      <c r="FCJ29" s="118"/>
      <c r="FCK29" s="117"/>
      <c r="FCL29" s="105"/>
      <c r="FCM29" s="117"/>
      <c r="FCU29" s="116"/>
      <c r="FCX29" s="15"/>
      <c r="FCY29" s="15"/>
      <c r="FDE29" s="118"/>
      <c r="FDF29" s="117"/>
      <c r="FDG29" s="105"/>
      <c r="FDH29" s="117"/>
      <c r="FDP29" s="116"/>
      <c r="FDS29" s="15"/>
      <c r="FDT29" s="15"/>
      <c r="FDZ29" s="118"/>
      <c r="FEA29" s="117"/>
      <c r="FEB29" s="105"/>
      <c r="FEC29" s="117"/>
      <c r="FEK29" s="116"/>
      <c r="FEN29" s="15"/>
      <c r="FEO29" s="15"/>
      <c r="FEU29" s="118"/>
      <c r="FEV29" s="117"/>
      <c r="FEW29" s="105"/>
      <c r="FEX29" s="117"/>
      <c r="FFF29" s="116"/>
      <c r="FFI29" s="15"/>
      <c r="FFJ29" s="15"/>
      <c r="FFP29" s="118"/>
      <c r="FFQ29" s="117"/>
      <c r="FFR29" s="105"/>
      <c r="FFS29" s="117"/>
      <c r="FGA29" s="116"/>
      <c r="FGD29" s="15"/>
      <c r="FGE29" s="15"/>
      <c r="FGK29" s="118"/>
      <c r="FGL29" s="117"/>
      <c r="FGM29" s="105"/>
      <c r="FGN29" s="117"/>
      <c r="FGV29" s="116"/>
      <c r="FGY29" s="15"/>
      <c r="FGZ29" s="15"/>
      <c r="FHF29" s="118"/>
      <c r="FHG29" s="117"/>
      <c r="FHH29" s="105"/>
      <c r="FHI29" s="117"/>
      <c r="FHQ29" s="116"/>
      <c r="FHT29" s="15"/>
      <c r="FHU29" s="15"/>
      <c r="FIA29" s="118"/>
      <c r="FIB29" s="117"/>
      <c r="FIC29" s="105"/>
      <c r="FID29" s="117"/>
      <c r="FIL29" s="116"/>
      <c r="FIO29" s="15"/>
      <c r="FIP29" s="15"/>
      <c r="FIV29" s="118"/>
      <c r="FIW29" s="117"/>
      <c r="FIX29" s="105"/>
      <c r="FIY29" s="117"/>
      <c r="FJG29" s="116"/>
      <c r="FJJ29" s="15"/>
      <c r="FJK29" s="15"/>
      <c r="FJQ29" s="118"/>
      <c r="FJR29" s="117"/>
      <c r="FJS29" s="105"/>
      <c r="FJT29" s="117"/>
      <c r="FKB29" s="116"/>
      <c r="FKE29" s="15"/>
      <c r="FKF29" s="15"/>
      <c r="FKL29" s="118"/>
      <c r="FKM29" s="117"/>
      <c r="FKN29" s="105"/>
      <c r="FKO29" s="117"/>
      <c r="FKW29" s="116"/>
      <c r="FKZ29" s="15"/>
      <c r="FLA29" s="15"/>
      <c r="FLG29" s="118"/>
      <c r="FLH29" s="117"/>
      <c r="FLI29" s="105"/>
      <c r="FLJ29" s="117"/>
      <c r="FLR29" s="116"/>
      <c r="FLU29" s="15"/>
      <c r="FLV29" s="15"/>
      <c r="FMB29" s="118"/>
      <c r="FMC29" s="117"/>
      <c r="FMD29" s="105"/>
      <c r="FME29" s="117"/>
      <c r="FMM29" s="116"/>
      <c r="FMP29" s="15"/>
      <c r="FMQ29" s="15"/>
      <c r="FMW29" s="118"/>
      <c r="FMX29" s="117"/>
      <c r="FMY29" s="105"/>
      <c r="FMZ29" s="117"/>
      <c r="FNH29" s="116"/>
      <c r="FNK29" s="15"/>
      <c r="FNL29" s="15"/>
      <c r="FNR29" s="118"/>
      <c r="FNS29" s="117"/>
      <c r="FNT29" s="105"/>
      <c r="FNU29" s="117"/>
      <c r="FOC29" s="116"/>
      <c r="FOF29" s="15"/>
      <c r="FOG29" s="15"/>
      <c r="FOM29" s="118"/>
      <c r="FON29" s="117"/>
      <c r="FOO29" s="105"/>
      <c r="FOP29" s="117"/>
      <c r="FOX29" s="116"/>
      <c r="FPA29" s="15"/>
      <c r="FPB29" s="15"/>
      <c r="FPH29" s="118"/>
      <c r="FPI29" s="117"/>
      <c r="FPJ29" s="105"/>
      <c r="FPK29" s="117"/>
      <c r="FPS29" s="116"/>
      <c r="FPV29" s="15"/>
      <c r="FPW29" s="15"/>
      <c r="FQC29" s="118"/>
      <c r="FQD29" s="117"/>
      <c r="FQE29" s="105"/>
      <c r="FQF29" s="117"/>
      <c r="FQN29" s="116"/>
      <c r="FQQ29" s="15"/>
      <c r="FQR29" s="15"/>
      <c r="FQX29" s="118"/>
      <c r="FQY29" s="117"/>
      <c r="FQZ29" s="105"/>
      <c r="FRA29" s="117"/>
      <c r="FRI29" s="116"/>
      <c r="FRL29" s="15"/>
      <c r="FRM29" s="15"/>
      <c r="FRS29" s="118"/>
      <c r="FRT29" s="117"/>
      <c r="FRU29" s="105"/>
      <c r="FRV29" s="117"/>
      <c r="FSD29" s="116"/>
      <c r="FSG29" s="15"/>
      <c r="FSH29" s="15"/>
      <c r="FSN29" s="118"/>
      <c r="FSO29" s="117"/>
      <c r="FSP29" s="105"/>
      <c r="FSQ29" s="117"/>
      <c r="FSY29" s="116"/>
      <c r="FTB29" s="15"/>
      <c r="FTC29" s="15"/>
      <c r="FTI29" s="118"/>
      <c r="FTJ29" s="117"/>
      <c r="FTK29" s="105"/>
      <c r="FTL29" s="117"/>
      <c r="FTT29" s="116"/>
      <c r="FTW29" s="15"/>
      <c r="FTX29" s="15"/>
      <c r="FUD29" s="118"/>
      <c r="FUE29" s="117"/>
      <c r="FUF29" s="105"/>
      <c r="FUG29" s="117"/>
      <c r="FUO29" s="116"/>
      <c r="FUR29" s="15"/>
      <c r="FUS29" s="15"/>
      <c r="FUY29" s="118"/>
      <c r="FUZ29" s="117"/>
      <c r="FVA29" s="105"/>
      <c r="FVB29" s="117"/>
      <c r="FVJ29" s="116"/>
      <c r="FVM29" s="15"/>
      <c r="FVN29" s="15"/>
      <c r="FVT29" s="118"/>
      <c r="FVU29" s="117"/>
      <c r="FVV29" s="105"/>
      <c r="FVW29" s="117"/>
      <c r="FWE29" s="116"/>
      <c r="FWH29" s="15"/>
      <c r="FWI29" s="15"/>
      <c r="FWO29" s="118"/>
      <c r="FWP29" s="117"/>
      <c r="FWQ29" s="105"/>
      <c r="FWR29" s="117"/>
      <c r="FWZ29" s="116"/>
      <c r="FXC29" s="15"/>
      <c r="FXD29" s="15"/>
      <c r="FXJ29" s="118"/>
      <c r="FXK29" s="117"/>
      <c r="FXL29" s="105"/>
      <c r="FXM29" s="117"/>
      <c r="FXU29" s="116"/>
      <c r="FXX29" s="15"/>
      <c r="FXY29" s="15"/>
      <c r="FYE29" s="118"/>
      <c r="FYF29" s="117"/>
      <c r="FYG29" s="105"/>
      <c r="FYH29" s="117"/>
      <c r="FYP29" s="116"/>
      <c r="FYS29" s="15"/>
      <c r="FYT29" s="15"/>
      <c r="FYZ29" s="118"/>
      <c r="FZA29" s="117"/>
      <c r="FZB29" s="105"/>
      <c r="FZC29" s="117"/>
      <c r="FZK29" s="116"/>
      <c r="FZN29" s="15"/>
      <c r="FZO29" s="15"/>
      <c r="FZU29" s="118"/>
      <c r="FZV29" s="117"/>
      <c r="FZW29" s="105"/>
      <c r="FZX29" s="117"/>
      <c r="GAF29" s="116"/>
      <c r="GAI29" s="15"/>
      <c r="GAJ29" s="15"/>
      <c r="GAP29" s="118"/>
      <c r="GAQ29" s="117"/>
      <c r="GAR29" s="105"/>
      <c r="GAS29" s="117"/>
      <c r="GBA29" s="116"/>
      <c r="GBD29" s="15"/>
      <c r="GBE29" s="15"/>
      <c r="GBK29" s="118"/>
      <c r="GBL29" s="117"/>
      <c r="GBM29" s="105"/>
      <c r="GBN29" s="117"/>
      <c r="GBV29" s="116"/>
      <c r="GBY29" s="15"/>
      <c r="GBZ29" s="15"/>
      <c r="GCF29" s="118"/>
      <c r="GCG29" s="117"/>
      <c r="GCH29" s="105"/>
      <c r="GCI29" s="117"/>
      <c r="GCQ29" s="116"/>
      <c r="GCT29" s="15"/>
      <c r="GCU29" s="15"/>
      <c r="GDA29" s="118"/>
      <c r="GDB29" s="117"/>
      <c r="GDC29" s="105"/>
      <c r="GDD29" s="117"/>
      <c r="GDL29" s="116"/>
      <c r="GDO29" s="15"/>
      <c r="GDP29" s="15"/>
      <c r="GDV29" s="118"/>
      <c r="GDW29" s="117"/>
      <c r="GDX29" s="105"/>
      <c r="GDY29" s="117"/>
      <c r="GEG29" s="116"/>
      <c r="GEJ29" s="15"/>
      <c r="GEK29" s="15"/>
      <c r="GEQ29" s="118"/>
      <c r="GER29" s="117"/>
      <c r="GES29" s="105"/>
      <c r="GET29" s="117"/>
      <c r="GFB29" s="116"/>
      <c r="GFE29" s="15"/>
      <c r="GFF29" s="15"/>
      <c r="GFL29" s="118"/>
      <c r="GFM29" s="117"/>
      <c r="GFN29" s="105"/>
      <c r="GFO29" s="117"/>
      <c r="GFW29" s="116"/>
      <c r="GFZ29" s="15"/>
      <c r="GGA29" s="15"/>
      <c r="GGG29" s="118"/>
      <c r="GGH29" s="117"/>
      <c r="GGI29" s="105"/>
      <c r="GGJ29" s="117"/>
      <c r="GGR29" s="116"/>
      <c r="GGU29" s="15"/>
      <c r="GGV29" s="15"/>
      <c r="GHB29" s="118"/>
      <c r="GHC29" s="117"/>
      <c r="GHD29" s="105"/>
      <c r="GHE29" s="117"/>
      <c r="GHM29" s="116"/>
      <c r="GHP29" s="15"/>
      <c r="GHQ29" s="15"/>
      <c r="GHW29" s="118"/>
      <c r="GHX29" s="117"/>
      <c r="GHY29" s="105"/>
      <c r="GHZ29" s="117"/>
      <c r="GIH29" s="116"/>
      <c r="GIK29" s="15"/>
      <c r="GIL29" s="15"/>
      <c r="GIR29" s="118"/>
      <c r="GIS29" s="117"/>
      <c r="GIT29" s="105"/>
      <c r="GIU29" s="117"/>
      <c r="GJC29" s="116"/>
      <c r="GJF29" s="15"/>
      <c r="GJG29" s="15"/>
      <c r="GJM29" s="118"/>
      <c r="GJN29" s="117"/>
      <c r="GJO29" s="105"/>
      <c r="GJP29" s="117"/>
      <c r="GJX29" s="116"/>
      <c r="GKA29" s="15"/>
      <c r="GKB29" s="15"/>
      <c r="GKH29" s="118"/>
      <c r="GKI29" s="117"/>
      <c r="GKJ29" s="105"/>
      <c r="GKK29" s="117"/>
      <c r="GKS29" s="116"/>
      <c r="GKV29" s="15"/>
      <c r="GKW29" s="15"/>
      <c r="GLC29" s="118"/>
      <c r="GLD29" s="117"/>
      <c r="GLE29" s="105"/>
      <c r="GLF29" s="117"/>
      <c r="GLN29" s="116"/>
      <c r="GLQ29" s="15"/>
      <c r="GLR29" s="15"/>
      <c r="GLX29" s="118"/>
      <c r="GLY29" s="117"/>
      <c r="GLZ29" s="105"/>
      <c r="GMA29" s="117"/>
      <c r="GMI29" s="116"/>
      <c r="GML29" s="15"/>
      <c r="GMM29" s="15"/>
      <c r="GMS29" s="118"/>
      <c r="GMT29" s="117"/>
      <c r="GMU29" s="105"/>
      <c r="GMV29" s="117"/>
      <c r="GND29" s="116"/>
      <c r="GNG29" s="15"/>
      <c r="GNH29" s="15"/>
      <c r="GNN29" s="118"/>
      <c r="GNO29" s="117"/>
      <c r="GNP29" s="105"/>
      <c r="GNQ29" s="117"/>
      <c r="GNY29" s="116"/>
      <c r="GOB29" s="15"/>
      <c r="GOC29" s="15"/>
      <c r="GOI29" s="118"/>
      <c r="GOJ29" s="117"/>
      <c r="GOK29" s="105"/>
      <c r="GOL29" s="117"/>
      <c r="GOT29" s="116"/>
      <c r="GOW29" s="15"/>
      <c r="GOX29" s="15"/>
      <c r="GPD29" s="118"/>
      <c r="GPE29" s="117"/>
      <c r="GPF29" s="105"/>
      <c r="GPG29" s="117"/>
      <c r="GPO29" s="116"/>
      <c r="GPR29" s="15"/>
      <c r="GPS29" s="15"/>
      <c r="GPY29" s="118"/>
      <c r="GPZ29" s="117"/>
      <c r="GQA29" s="105"/>
      <c r="GQB29" s="117"/>
      <c r="GQJ29" s="116"/>
      <c r="GQM29" s="15"/>
      <c r="GQN29" s="15"/>
      <c r="GQT29" s="118"/>
      <c r="GQU29" s="117"/>
      <c r="GQV29" s="105"/>
      <c r="GQW29" s="117"/>
      <c r="GRE29" s="116"/>
      <c r="GRH29" s="15"/>
      <c r="GRI29" s="15"/>
      <c r="GRO29" s="118"/>
      <c r="GRP29" s="117"/>
      <c r="GRQ29" s="105"/>
      <c r="GRR29" s="117"/>
      <c r="GRZ29" s="116"/>
      <c r="GSC29" s="15"/>
      <c r="GSD29" s="15"/>
      <c r="GSJ29" s="118"/>
      <c r="GSK29" s="117"/>
      <c r="GSL29" s="105"/>
      <c r="GSM29" s="117"/>
      <c r="GSU29" s="116"/>
      <c r="GSX29" s="15"/>
      <c r="GSY29" s="15"/>
      <c r="GTE29" s="118"/>
      <c r="GTF29" s="117"/>
      <c r="GTG29" s="105"/>
      <c r="GTH29" s="117"/>
      <c r="GTP29" s="116"/>
      <c r="GTS29" s="15"/>
      <c r="GTT29" s="15"/>
      <c r="GTZ29" s="118"/>
      <c r="GUA29" s="117"/>
      <c r="GUB29" s="105"/>
      <c r="GUC29" s="117"/>
      <c r="GUK29" s="116"/>
      <c r="GUN29" s="15"/>
      <c r="GUO29" s="15"/>
      <c r="GUU29" s="118"/>
      <c r="GUV29" s="117"/>
      <c r="GUW29" s="105"/>
      <c r="GUX29" s="117"/>
      <c r="GVF29" s="116"/>
      <c r="GVI29" s="15"/>
      <c r="GVJ29" s="15"/>
      <c r="GVP29" s="118"/>
      <c r="GVQ29" s="117"/>
      <c r="GVR29" s="105"/>
      <c r="GVS29" s="117"/>
      <c r="GWA29" s="116"/>
      <c r="GWD29" s="15"/>
      <c r="GWE29" s="15"/>
      <c r="GWK29" s="118"/>
      <c r="GWL29" s="117"/>
      <c r="GWM29" s="105"/>
      <c r="GWN29" s="117"/>
      <c r="GWV29" s="116"/>
      <c r="GWY29" s="15"/>
      <c r="GWZ29" s="15"/>
      <c r="GXF29" s="118"/>
      <c r="GXG29" s="117"/>
      <c r="GXH29" s="105"/>
      <c r="GXI29" s="117"/>
      <c r="GXQ29" s="116"/>
      <c r="GXT29" s="15"/>
      <c r="GXU29" s="15"/>
      <c r="GYA29" s="118"/>
      <c r="GYB29" s="117"/>
      <c r="GYC29" s="105"/>
      <c r="GYD29" s="117"/>
      <c r="GYL29" s="116"/>
      <c r="GYO29" s="15"/>
      <c r="GYP29" s="15"/>
      <c r="GYV29" s="118"/>
      <c r="GYW29" s="117"/>
      <c r="GYX29" s="105"/>
      <c r="GYY29" s="117"/>
      <c r="GZG29" s="116"/>
      <c r="GZJ29" s="15"/>
      <c r="GZK29" s="15"/>
      <c r="GZQ29" s="118"/>
      <c r="GZR29" s="117"/>
      <c r="GZS29" s="105"/>
      <c r="GZT29" s="117"/>
      <c r="HAB29" s="116"/>
      <c r="HAE29" s="15"/>
      <c r="HAF29" s="15"/>
      <c r="HAL29" s="118"/>
      <c r="HAM29" s="117"/>
      <c r="HAN29" s="105"/>
      <c r="HAO29" s="117"/>
      <c r="HAW29" s="116"/>
      <c r="HAZ29" s="15"/>
      <c r="HBA29" s="15"/>
      <c r="HBG29" s="118"/>
      <c r="HBH29" s="117"/>
      <c r="HBI29" s="105"/>
      <c r="HBJ29" s="117"/>
      <c r="HBR29" s="116"/>
      <c r="HBU29" s="15"/>
      <c r="HBV29" s="15"/>
      <c r="HCB29" s="118"/>
      <c r="HCC29" s="117"/>
      <c r="HCD29" s="105"/>
      <c r="HCE29" s="117"/>
      <c r="HCM29" s="116"/>
      <c r="HCP29" s="15"/>
      <c r="HCQ29" s="15"/>
      <c r="HCW29" s="118"/>
      <c r="HCX29" s="117"/>
      <c r="HCY29" s="105"/>
      <c r="HCZ29" s="117"/>
      <c r="HDH29" s="116"/>
      <c r="HDK29" s="15"/>
      <c r="HDL29" s="15"/>
      <c r="HDR29" s="118"/>
      <c r="HDS29" s="117"/>
      <c r="HDT29" s="105"/>
      <c r="HDU29" s="117"/>
      <c r="HEC29" s="116"/>
      <c r="HEF29" s="15"/>
      <c r="HEG29" s="15"/>
      <c r="HEM29" s="118"/>
      <c r="HEN29" s="117"/>
      <c r="HEO29" s="105"/>
      <c r="HEP29" s="117"/>
      <c r="HEX29" s="116"/>
      <c r="HFA29" s="15"/>
      <c r="HFB29" s="15"/>
      <c r="HFH29" s="118"/>
      <c r="HFI29" s="117"/>
      <c r="HFJ29" s="105"/>
      <c r="HFK29" s="117"/>
      <c r="HFS29" s="116"/>
      <c r="HFV29" s="15"/>
      <c r="HFW29" s="15"/>
      <c r="HGC29" s="118"/>
      <c r="HGD29" s="117"/>
      <c r="HGE29" s="105"/>
      <c r="HGF29" s="117"/>
      <c r="HGN29" s="116"/>
      <c r="HGQ29" s="15"/>
      <c r="HGR29" s="15"/>
      <c r="HGX29" s="118"/>
      <c r="HGY29" s="117"/>
      <c r="HGZ29" s="105"/>
      <c r="HHA29" s="117"/>
      <c r="HHI29" s="116"/>
      <c r="HHL29" s="15"/>
      <c r="HHM29" s="15"/>
      <c r="HHS29" s="118"/>
      <c r="HHT29" s="117"/>
      <c r="HHU29" s="105"/>
      <c r="HHV29" s="117"/>
      <c r="HID29" s="116"/>
      <c r="HIG29" s="15"/>
      <c r="HIH29" s="15"/>
      <c r="HIN29" s="118"/>
      <c r="HIO29" s="117"/>
      <c r="HIP29" s="105"/>
      <c r="HIQ29" s="117"/>
      <c r="HIY29" s="116"/>
      <c r="HJB29" s="15"/>
      <c r="HJC29" s="15"/>
      <c r="HJI29" s="118"/>
      <c r="HJJ29" s="117"/>
      <c r="HJK29" s="105"/>
      <c r="HJL29" s="117"/>
      <c r="HJT29" s="116"/>
      <c r="HJW29" s="15"/>
      <c r="HJX29" s="15"/>
      <c r="HKD29" s="118"/>
      <c r="HKE29" s="117"/>
      <c r="HKF29" s="105"/>
      <c r="HKG29" s="117"/>
      <c r="HKO29" s="116"/>
      <c r="HKR29" s="15"/>
      <c r="HKS29" s="15"/>
      <c r="HKY29" s="118"/>
      <c r="HKZ29" s="117"/>
      <c r="HLA29" s="105"/>
      <c r="HLB29" s="117"/>
      <c r="HLJ29" s="116"/>
      <c r="HLM29" s="15"/>
      <c r="HLN29" s="15"/>
      <c r="HLT29" s="118"/>
      <c r="HLU29" s="117"/>
      <c r="HLV29" s="105"/>
      <c r="HLW29" s="117"/>
      <c r="HME29" s="116"/>
      <c r="HMH29" s="15"/>
      <c r="HMI29" s="15"/>
      <c r="HMO29" s="118"/>
      <c r="HMP29" s="117"/>
      <c r="HMQ29" s="105"/>
      <c r="HMR29" s="117"/>
      <c r="HMZ29" s="116"/>
      <c r="HNC29" s="15"/>
      <c r="HND29" s="15"/>
      <c r="HNJ29" s="118"/>
      <c r="HNK29" s="117"/>
      <c r="HNL29" s="105"/>
      <c r="HNM29" s="117"/>
      <c r="HNU29" s="116"/>
      <c r="HNX29" s="15"/>
      <c r="HNY29" s="15"/>
      <c r="HOE29" s="118"/>
      <c r="HOF29" s="117"/>
      <c r="HOG29" s="105"/>
      <c r="HOH29" s="117"/>
      <c r="HOP29" s="116"/>
      <c r="HOS29" s="15"/>
      <c r="HOT29" s="15"/>
      <c r="HOZ29" s="118"/>
      <c r="HPA29" s="117"/>
      <c r="HPB29" s="105"/>
      <c r="HPC29" s="117"/>
      <c r="HPK29" s="116"/>
      <c r="HPN29" s="15"/>
      <c r="HPO29" s="15"/>
      <c r="HPU29" s="118"/>
      <c r="HPV29" s="117"/>
      <c r="HPW29" s="105"/>
      <c r="HPX29" s="117"/>
      <c r="HQF29" s="116"/>
      <c r="HQI29" s="15"/>
      <c r="HQJ29" s="15"/>
      <c r="HQP29" s="118"/>
      <c r="HQQ29" s="117"/>
      <c r="HQR29" s="105"/>
      <c r="HQS29" s="117"/>
      <c r="HRA29" s="116"/>
      <c r="HRD29" s="15"/>
      <c r="HRE29" s="15"/>
      <c r="HRK29" s="118"/>
      <c r="HRL29" s="117"/>
      <c r="HRM29" s="105"/>
      <c r="HRN29" s="117"/>
      <c r="HRV29" s="116"/>
      <c r="HRY29" s="15"/>
      <c r="HRZ29" s="15"/>
      <c r="HSF29" s="118"/>
      <c r="HSG29" s="117"/>
      <c r="HSH29" s="105"/>
      <c r="HSI29" s="117"/>
      <c r="HSQ29" s="116"/>
      <c r="HST29" s="15"/>
      <c r="HSU29" s="15"/>
      <c r="HTA29" s="118"/>
      <c r="HTB29" s="117"/>
      <c r="HTC29" s="105"/>
      <c r="HTD29" s="117"/>
      <c r="HTL29" s="116"/>
      <c r="HTO29" s="15"/>
      <c r="HTP29" s="15"/>
      <c r="HTV29" s="118"/>
      <c r="HTW29" s="117"/>
      <c r="HTX29" s="105"/>
      <c r="HTY29" s="117"/>
      <c r="HUG29" s="116"/>
      <c r="HUJ29" s="15"/>
      <c r="HUK29" s="15"/>
      <c r="HUQ29" s="118"/>
      <c r="HUR29" s="117"/>
      <c r="HUS29" s="105"/>
      <c r="HUT29" s="117"/>
      <c r="HVB29" s="116"/>
      <c r="HVE29" s="15"/>
      <c r="HVF29" s="15"/>
      <c r="HVL29" s="118"/>
      <c r="HVM29" s="117"/>
      <c r="HVN29" s="105"/>
      <c r="HVO29" s="117"/>
      <c r="HVW29" s="116"/>
      <c r="HVZ29" s="15"/>
      <c r="HWA29" s="15"/>
      <c r="HWG29" s="118"/>
      <c r="HWH29" s="117"/>
      <c r="HWI29" s="105"/>
      <c r="HWJ29" s="117"/>
      <c r="HWR29" s="116"/>
      <c r="HWU29" s="15"/>
      <c r="HWV29" s="15"/>
      <c r="HXB29" s="118"/>
      <c r="HXC29" s="117"/>
      <c r="HXD29" s="105"/>
      <c r="HXE29" s="117"/>
      <c r="HXM29" s="116"/>
      <c r="HXP29" s="15"/>
      <c r="HXQ29" s="15"/>
      <c r="HXW29" s="118"/>
      <c r="HXX29" s="117"/>
      <c r="HXY29" s="105"/>
      <c r="HXZ29" s="117"/>
      <c r="HYH29" s="116"/>
      <c r="HYK29" s="15"/>
      <c r="HYL29" s="15"/>
      <c r="HYR29" s="118"/>
      <c r="HYS29" s="117"/>
      <c r="HYT29" s="105"/>
      <c r="HYU29" s="117"/>
      <c r="HZC29" s="116"/>
      <c r="HZF29" s="15"/>
      <c r="HZG29" s="15"/>
      <c r="HZM29" s="118"/>
      <c r="HZN29" s="117"/>
      <c r="HZO29" s="105"/>
      <c r="HZP29" s="117"/>
      <c r="HZX29" s="116"/>
      <c r="IAA29" s="15"/>
      <c r="IAB29" s="15"/>
      <c r="IAH29" s="118"/>
      <c r="IAI29" s="117"/>
      <c r="IAJ29" s="105"/>
      <c r="IAK29" s="117"/>
      <c r="IAS29" s="116"/>
      <c r="IAV29" s="15"/>
      <c r="IAW29" s="15"/>
      <c r="IBC29" s="118"/>
      <c r="IBD29" s="117"/>
      <c r="IBE29" s="105"/>
      <c r="IBF29" s="117"/>
      <c r="IBN29" s="116"/>
      <c r="IBQ29" s="15"/>
      <c r="IBR29" s="15"/>
      <c r="IBX29" s="118"/>
      <c r="IBY29" s="117"/>
      <c r="IBZ29" s="105"/>
      <c r="ICA29" s="117"/>
      <c r="ICI29" s="116"/>
      <c r="ICL29" s="15"/>
      <c r="ICM29" s="15"/>
      <c r="ICS29" s="118"/>
      <c r="ICT29" s="117"/>
      <c r="ICU29" s="105"/>
      <c r="ICV29" s="117"/>
      <c r="IDD29" s="116"/>
      <c r="IDG29" s="15"/>
      <c r="IDH29" s="15"/>
      <c r="IDN29" s="118"/>
      <c r="IDO29" s="117"/>
      <c r="IDP29" s="105"/>
      <c r="IDQ29" s="117"/>
      <c r="IDY29" s="116"/>
      <c r="IEB29" s="15"/>
      <c r="IEC29" s="15"/>
      <c r="IEI29" s="118"/>
      <c r="IEJ29" s="117"/>
      <c r="IEK29" s="105"/>
      <c r="IEL29" s="117"/>
      <c r="IET29" s="116"/>
      <c r="IEW29" s="15"/>
      <c r="IEX29" s="15"/>
      <c r="IFD29" s="118"/>
      <c r="IFE29" s="117"/>
      <c r="IFF29" s="105"/>
      <c r="IFG29" s="117"/>
      <c r="IFO29" s="116"/>
      <c r="IFR29" s="15"/>
      <c r="IFS29" s="15"/>
      <c r="IFY29" s="118"/>
      <c r="IFZ29" s="117"/>
      <c r="IGA29" s="105"/>
      <c r="IGB29" s="117"/>
      <c r="IGJ29" s="116"/>
      <c r="IGM29" s="15"/>
      <c r="IGN29" s="15"/>
      <c r="IGT29" s="118"/>
      <c r="IGU29" s="117"/>
      <c r="IGV29" s="105"/>
      <c r="IGW29" s="117"/>
      <c r="IHE29" s="116"/>
      <c r="IHH29" s="15"/>
      <c r="IHI29" s="15"/>
      <c r="IHO29" s="118"/>
      <c r="IHP29" s="117"/>
      <c r="IHQ29" s="105"/>
      <c r="IHR29" s="117"/>
      <c r="IHZ29" s="116"/>
      <c r="IIC29" s="15"/>
      <c r="IID29" s="15"/>
      <c r="IIJ29" s="118"/>
      <c r="IIK29" s="117"/>
      <c r="IIL29" s="105"/>
      <c r="IIM29" s="117"/>
      <c r="IIU29" s="116"/>
      <c r="IIX29" s="15"/>
      <c r="IIY29" s="15"/>
      <c r="IJE29" s="118"/>
      <c r="IJF29" s="117"/>
      <c r="IJG29" s="105"/>
      <c r="IJH29" s="117"/>
      <c r="IJP29" s="116"/>
      <c r="IJS29" s="15"/>
      <c r="IJT29" s="15"/>
      <c r="IJZ29" s="118"/>
      <c r="IKA29" s="117"/>
      <c r="IKB29" s="105"/>
      <c r="IKC29" s="117"/>
      <c r="IKK29" s="116"/>
      <c r="IKN29" s="15"/>
      <c r="IKO29" s="15"/>
      <c r="IKU29" s="118"/>
      <c r="IKV29" s="117"/>
      <c r="IKW29" s="105"/>
      <c r="IKX29" s="117"/>
      <c r="ILF29" s="116"/>
      <c r="ILI29" s="15"/>
      <c r="ILJ29" s="15"/>
      <c r="ILP29" s="118"/>
      <c r="ILQ29" s="117"/>
      <c r="ILR29" s="105"/>
      <c r="ILS29" s="117"/>
      <c r="IMA29" s="116"/>
      <c r="IMD29" s="15"/>
      <c r="IME29" s="15"/>
      <c r="IMK29" s="118"/>
      <c r="IML29" s="117"/>
      <c r="IMM29" s="105"/>
      <c r="IMN29" s="117"/>
      <c r="IMV29" s="116"/>
      <c r="IMY29" s="15"/>
      <c r="IMZ29" s="15"/>
      <c r="INF29" s="118"/>
      <c r="ING29" s="117"/>
      <c r="INH29" s="105"/>
      <c r="INI29" s="117"/>
      <c r="INQ29" s="116"/>
      <c r="INT29" s="15"/>
      <c r="INU29" s="15"/>
      <c r="IOA29" s="118"/>
      <c r="IOB29" s="117"/>
      <c r="IOC29" s="105"/>
      <c r="IOD29" s="117"/>
      <c r="IOL29" s="116"/>
      <c r="IOO29" s="15"/>
      <c r="IOP29" s="15"/>
      <c r="IOV29" s="118"/>
      <c r="IOW29" s="117"/>
      <c r="IOX29" s="105"/>
      <c r="IOY29" s="117"/>
      <c r="IPG29" s="116"/>
      <c r="IPJ29" s="15"/>
      <c r="IPK29" s="15"/>
      <c r="IPQ29" s="118"/>
      <c r="IPR29" s="117"/>
      <c r="IPS29" s="105"/>
      <c r="IPT29" s="117"/>
      <c r="IQB29" s="116"/>
      <c r="IQE29" s="15"/>
      <c r="IQF29" s="15"/>
      <c r="IQL29" s="118"/>
      <c r="IQM29" s="117"/>
      <c r="IQN29" s="105"/>
      <c r="IQO29" s="117"/>
      <c r="IQW29" s="116"/>
      <c r="IQZ29" s="15"/>
      <c r="IRA29" s="15"/>
      <c r="IRG29" s="118"/>
      <c r="IRH29" s="117"/>
      <c r="IRI29" s="105"/>
      <c r="IRJ29" s="117"/>
      <c r="IRR29" s="116"/>
      <c r="IRU29" s="15"/>
      <c r="IRV29" s="15"/>
      <c r="ISB29" s="118"/>
      <c r="ISC29" s="117"/>
      <c r="ISD29" s="105"/>
      <c r="ISE29" s="117"/>
      <c r="ISM29" s="116"/>
      <c r="ISP29" s="15"/>
      <c r="ISQ29" s="15"/>
      <c r="ISW29" s="118"/>
      <c r="ISX29" s="117"/>
      <c r="ISY29" s="105"/>
      <c r="ISZ29" s="117"/>
      <c r="ITH29" s="116"/>
      <c r="ITK29" s="15"/>
      <c r="ITL29" s="15"/>
      <c r="ITR29" s="118"/>
      <c r="ITS29" s="117"/>
      <c r="ITT29" s="105"/>
      <c r="ITU29" s="117"/>
      <c r="IUC29" s="116"/>
      <c r="IUF29" s="15"/>
      <c r="IUG29" s="15"/>
      <c r="IUM29" s="118"/>
      <c r="IUN29" s="117"/>
      <c r="IUO29" s="105"/>
      <c r="IUP29" s="117"/>
      <c r="IUX29" s="116"/>
      <c r="IVA29" s="15"/>
      <c r="IVB29" s="15"/>
      <c r="IVH29" s="118"/>
      <c r="IVI29" s="117"/>
      <c r="IVJ29" s="105"/>
      <c r="IVK29" s="117"/>
      <c r="IVS29" s="116"/>
      <c r="IVV29" s="15"/>
      <c r="IVW29" s="15"/>
      <c r="IWC29" s="118"/>
      <c r="IWD29" s="117"/>
      <c r="IWE29" s="105"/>
      <c r="IWF29" s="117"/>
      <c r="IWN29" s="116"/>
      <c r="IWQ29" s="15"/>
      <c r="IWR29" s="15"/>
      <c r="IWX29" s="118"/>
      <c r="IWY29" s="117"/>
      <c r="IWZ29" s="105"/>
      <c r="IXA29" s="117"/>
      <c r="IXI29" s="116"/>
      <c r="IXL29" s="15"/>
      <c r="IXM29" s="15"/>
      <c r="IXS29" s="118"/>
      <c r="IXT29" s="117"/>
      <c r="IXU29" s="105"/>
      <c r="IXV29" s="117"/>
      <c r="IYD29" s="116"/>
      <c r="IYG29" s="15"/>
      <c r="IYH29" s="15"/>
      <c r="IYN29" s="118"/>
      <c r="IYO29" s="117"/>
      <c r="IYP29" s="105"/>
      <c r="IYQ29" s="117"/>
      <c r="IYY29" s="116"/>
      <c r="IZB29" s="15"/>
      <c r="IZC29" s="15"/>
      <c r="IZI29" s="118"/>
      <c r="IZJ29" s="117"/>
      <c r="IZK29" s="105"/>
      <c r="IZL29" s="117"/>
      <c r="IZT29" s="116"/>
      <c r="IZW29" s="15"/>
      <c r="IZX29" s="15"/>
      <c r="JAD29" s="118"/>
      <c r="JAE29" s="117"/>
      <c r="JAF29" s="105"/>
      <c r="JAG29" s="117"/>
      <c r="JAO29" s="116"/>
      <c r="JAR29" s="15"/>
      <c r="JAS29" s="15"/>
      <c r="JAY29" s="118"/>
      <c r="JAZ29" s="117"/>
      <c r="JBA29" s="105"/>
      <c r="JBB29" s="117"/>
      <c r="JBJ29" s="116"/>
      <c r="JBM29" s="15"/>
      <c r="JBN29" s="15"/>
      <c r="JBT29" s="118"/>
      <c r="JBU29" s="117"/>
      <c r="JBV29" s="105"/>
      <c r="JBW29" s="117"/>
      <c r="JCE29" s="116"/>
      <c r="JCH29" s="15"/>
      <c r="JCI29" s="15"/>
      <c r="JCO29" s="118"/>
      <c r="JCP29" s="117"/>
      <c r="JCQ29" s="105"/>
      <c r="JCR29" s="117"/>
      <c r="JCZ29" s="116"/>
      <c r="JDC29" s="15"/>
      <c r="JDD29" s="15"/>
      <c r="JDJ29" s="118"/>
      <c r="JDK29" s="117"/>
      <c r="JDL29" s="105"/>
      <c r="JDM29" s="117"/>
      <c r="JDU29" s="116"/>
      <c r="JDX29" s="15"/>
      <c r="JDY29" s="15"/>
      <c r="JEE29" s="118"/>
      <c r="JEF29" s="117"/>
      <c r="JEG29" s="105"/>
      <c r="JEH29" s="117"/>
      <c r="JEP29" s="116"/>
      <c r="JES29" s="15"/>
      <c r="JET29" s="15"/>
      <c r="JEZ29" s="118"/>
      <c r="JFA29" s="117"/>
      <c r="JFB29" s="105"/>
      <c r="JFC29" s="117"/>
      <c r="JFK29" s="116"/>
      <c r="JFN29" s="15"/>
      <c r="JFO29" s="15"/>
      <c r="JFU29" s="118"/>
      <c r="JFV29" s="117"/>
      <c r="JFW29" s="105"/>
      <c r="JFX29" s="117"/>
      <c r="JGF29" s="116"/>
      <c r="JGI29" s="15"/>
      <c r="JGJ29" s="15"/>
      <c r="JGP29" s="118"/>
      <c r="JGQ29" s="117"/>
      <c r="JGR29" s="105"/>
      <c r="JGS29" s="117"/>
      <c r="JHA29" s="116"/>
      <c r="JHD29" s="15"/>
      <c r="JHE29" s="15"/>
      <c r="JHK29" s="118"/>
      <c r="JHL29" s="117"/>
      <c r="JHM29" s="105"/>
      <c r="JHN29" s="117"/>
      <c r="JHV29" s="116"/>
      <c r="JHY29" s="15"/>
      <c r="JHZ29" s="15"/>
      <c r="JIF29" s="118"/>
      <c r="JIG29" s="117"/>
      <c r="JIH29" s="105"/>
      <c r="JII29" s="117"/>
      <c r="JIQ29" s="116"/>
      <c r="JIT29" s="15"/>
      <c r="JIU29" s="15"/>
      <c r="JJA29" s="118"/>
      <c r="JJB29" s="117"/>
      <c r="JJC29" s="105"/>
      <c r="JJD29" s="117"/>
      <c r="JJL29" s="116"/>
      <c r="JJO29" s="15"/>
      <c r="JJP29" s="15"/>
      <c r="JJV29" s="118"/>
      <c r="JJW29" s="117"/>
      <c r="JJX29" s="105"/>
      <c r="JJY29" s="117"/>
      <c r="JKG29" s="116"/>
      <c r="JKJ29" s="15"/>
      <c r="JKK29" s="15"/>
      <c r="JKQ29" s="118"/>
      <c r="JKR29" s="117"/>
      <c r="JKS29" s="105"/>
      <c r="JKT29" s="117"/>
      <c r="JLB29" s="116"/>
      <c r="JLE29" s="15"/>
      <c r="JLF29" s="15"/>
      <c r="JLL29" s="118"/>
      <c r="JLM29" s="117"/>
      <c r="JLN29" s="105"/>
      <c r="JLO29" s="117"/>
      <c r="JLW29" s="116"/>
      <c r="JLZ29" s="15"/>
      <c r="JMA29" s="15"/>
      <c r="JMG29" s="118"/>
      <c r="JMH29" s="117"/>
      <c r="JMI29" s="105"/>
      <c r="JMJ29" s="117"/>
      <c r="JMR29" s="116"/>
      <c r="JMU29" s="15"/>
      <c r="JMV29" s="15"/>
      <c r="JNB29" s="118"/>
      <c r="JNC29" s="117"/>
      <c r="JND29" s="105"/>
      <c r="JNE29" s="117"/>
      <c r="JNM29" s="116"/>
      <c r="JNP29" s="15"/>
      <c r="JNQ29" s="15"/>
      <c r="JNW29" s="118"/>
      <c r="JNX29" s="117"/>
      <c r="JNY29" s="105"/>
      <c r="JNZ29" s="117"/>
      <c r="JOH29" s="116"/>
      <c r="JOK29" s="15"/>
      <c r="JOL29" s="15"/>
      <c r="JOR29" s="118"/>
      <c r="JOS29" s="117"/>
      <c r="JOT29" s="105"/>
      <c r="JOU29" s="117"/>
      <c r="JPC29" s="116"/>
      <c r="JPF29" s="15"/>
      <c r="JPG29" s="15"/>
      <c r="JPM29" s="118"/>
      <c r="JPN29" s="117"/>
      <c r="JPO29" s="105"/>
      <c r="JPP29" s="117"/>
      <c r="JPX29" s="116"/>
      <c r="JQA29" s="15"/>
      <c r="JQB29" s="15"/>
      <c r="JQH29" s="118"/>
      <c r="JQI29" s="117"/>
      <c r="JQJ29" s="105"/>
      <c r="JQK29" s="117"/>
      <c r="JQS29" s="116"/>
      <c r="JQV29" s="15"/>
      <c r="JQW29" s="15"/>
      <c r="JRC29" s="118"/>
      <c r="JRD29" s="117"/>
      <c r="JRE29" s="105"/>
      <c r="JRF29" s="117"/>
      <c r="JRN29" s="116"/>
      <c r="JRQ29" s="15"/>
      <c r="JRR29" s="15"/>
      <c r="JRX29" s="118"/>
      <c r="JRY29" s="117"/>
      <c r="JRZ29" s="105"/>
      <c r="JSA29" s="117"/>
      <c r="JSI29" s="116"/>
      <c r="JSL29" s="15"/>
      <c r="JSM29" s="15"/>
      <c r="JSS29" s="118"/>
      <c r="JST29" s="117"/>
      <c r="JSU29" s="105"/>
      <c r="JSV29" s="117"/>
      <c r="JTD29" s="116"/>
      <c r="JTG29" s="15"/>
      <c r="JTH29" s="15"/>
      <c r="JTN29" s="118"/>
      <c r="JTO29" s="117"/>
      <c r="JTP29" s="105"/>
      <c r="JTQ29" s="117"/>
      <c r="JTY29" s="116"/>
      <c r="JUB29" s="15"/>
      <c r="JUC29" s="15"/>
      <c r="JUI29" s="118"/>
      <c r="JUJ29" s="117"/>
      <c r="JUK29" s="105"/>
      <c r="JUL29" s="117"/>
      <c r="JUT29" s="116"/>
      <c r="JUW29" s="15"/>
      <c r="JUX29" s="15"/>
      <c r="JVD29" s="118"/>
      <c r="JVE29" s="117"/>
      <c r="JVF29" s="105"/>
      <c r="JVG29" s="117"/>
      <c r="JVO29" s="116"/>
      <c r="JVR29" s="15"/>
      <c r="JVS29" s="15"/>
      <c r="JVY29" s="118"/>
      <c r="JVZ29" s="117"/>
      <c r="JWA29" s="105"/>
      <c r="JWB29" s="117"/>
      <c r="JWJ29" s="116"/>
      <c r="JWM29" s="15"/>
      <c r="JWN29" s="15"/>
      <c r="JWT29" s="118"/>
      <c r="JWU29" s="117"/>
      <c r="JWV29" s="105"/>
      <c r="JWW29" s="117"/>
      <c r="JXE29" s="116"/>
      <c r="JXH29" s="15"/>
      <c r="JXI29" s="15"/>
      <c r="JXO29" s="118"/>
      <c r="JXP29" s="117"/>
      <c r="JXQ29" s="105"/>
      <c r="JXR29" s="117"/>
      <c r="JXZ29" s="116"/>
      <c r="JYC29" s="15"/>
      <c r="JYD29" s="15"/>
      <c r="JYJ29" s="118"/>
      <c r="JYK29" s="117"/>
      <c r="JYL29" s="105"/>
      <c r="JYM29" s="117"/>
      <c r="JYU29" s="116"/>
      <c r="JYX29" s="15"/>
      <c r="JYY29" s="15"/>
      <c r="JZE29" s="118"/>
      <c r="JZF29" s="117"/>
      <c r="JZG29" s="105"/>
      <c r="JZH29" s="117"/>
      <c r="JZP29" s="116"/>
      <c r="JZS29" s="15"/>
      <c r="JZT29" s="15"/>
      <c r="JZZ29" s="118"/>
      <c r="KAA29" s="117"/>
      <c r="KAB29" s="105"/>
      <c r="KAC29" s="117"/>
      <c r="KAK29" s="116"/>
      <c r="KAN29" s="15"/>
      <c r="KAO29" s="15"/>
      <c r="KAU29" s="118"/>
      <c r="KAV29" s="117"/>
      <c r="KAW29" s="105"/>
      <c r="KAX29" s="117"/>
      <c r="KBF29" s="116"/>
      <c r="KBI29" s="15"/>
      <c r="KBJ29" s="15"/>
      <c r="KBP29" s="118"/>
      <c r="KBQ29" s="117"/>
      <c r="KBR29" s="105"/>
      <c r="KBS29" s="117"/>
      <c r="KCA29" s="116"/>
      <c r="KCD29" s="15"/>
      <c r="KCE29" s="15"/>
      <c r="KCK29" s="118"/>
      <c r="KCL29" s="117"/>
      <c r="KCM29" s="105"/>
      <c r="KCN29" s="117"/>
      <c r="KCV29" s="116"/>
      <c r="KCY29" s="15"/>
      <c r="KCZ29" s="15"/>
      <c r="KDF29" s="118"/>
      <c r="KDG29" s="117"/>
      <c r="KDH29" s="105"/>
      <c r="KDI29" s="117"/>
      <c r="KDQ29" s="116"/>
      <c r="KDT29" s="15"/>
      <c r="KDU29" s="15"/>
      <c r="KEA29" s="118"/>
      <c r="KEB29" s="117"/>
      <c r="KEC29" s="105"/>
      <c r="KED29" s="117"/>
      <c r="KEL29" s="116"/>
      <c r="KEO29" s="15"/>
      <c r="KEP29" s="15"/>
      <c r="KEV29" s="118"/>
      <c r="KEW29" s="117"/>
      <c r="KEX29" s="105"/>
      <c r="KEY29" s="117"/>
      <c r="KFG29" s="116"/>
      <c r="KFJ29" s="15"/>
      <c r="KFK29" s="15"/>
      <c r="KFQ29" s="118"/>
      <c r="KFR29" s="117"/>
      <c r="KFS29" s="105"/>
      <c r="KFT29" s="117"/>
      <c r="KGB29" s="116"/>
      <c r="KGE29" s="15"/>
      <c r="KGF29" s="15"/>
      <c r="KGL29" s="118"/>
      <c r="KGM29" s="117"/>
      <c r="KGN29" s="105"/>
      <c r="KGO29" s="117"/>
      <c r="KGW29" s="116"/>
      <c r="KGZ29" s="15"/>
      <c r="KHA29" s="15"/>
      <c r="KHG29" s="118"/>
      <c r="KHH29" s="117"/>
      <c r="KHI29" s="105"/>
      <c r="KHJ29" s="117"/>
      <c r="KHR29" s="116"/>
      <c r="KHU29" s="15"/>
      <c r="KHV29" s="15"/>
      <c r="KIB29" s="118"/>
      <c r="KIC29" s="117"/>
      <c r="KID29" s="105"/>
      <c r="KIE29" s="117"/>
      <c r="KIM29" s="116"/>
      <c r="KIP29" s="15"/>
      <c r="KIQ29" s="15"/>
      <c r="KIW29" s="118"/>
      <c r="KIX29" s="117"/>
      <c r="KIY29" s="105"/>
      <c r="KIZ29" s="117"/>
      <c r="KJH29" s="116"/>
      <c r="KJK29" s="15"/>
      <c r="KJL29" s="15"/>
      <c r="KJR29" s="118"/>
      <c r="KJS29" s="117"/>
      <c r="KJT29" s="105"/>
      <c r="KJU29" s="117"/>
      <c r="KKC29" s="116"/>
      <c r="KKF29" s="15"/>
      <c r="KKG29" s="15"/>
      <c r="KKM29" s="118"/>
      <c r="KKN29" s="117"/>
      <c r="KKO29" s="105"/>
      <c r="KKP29" s="117"/>
      <c r="KKX29" s="116"/>
      <c r="KLA29" s="15"/>
      <c r="KLB29" s="15"/>
      <c r="KLH29" s="118"/>
      <c r="KLI29" s="117"/>
      <c r="KLJ29" s="105"/>
      <c r="KLK29" s="117"/>
      <c r="KLS29" s="116"/>
      <c r="KLV29" s="15"/>
      <c r="KLW29" s="15"/>
      <c r="KMC29" s="118"/>
      <c r="KMD29" s="117"/>
      <c r="KME29" s="105"/>
      <c r="KMF29" s="117"/>
      <c r="KMN29" s="116"/>
      <c r="KMQ29" s="15"/>
      <c r="KMR29" s="15"/>
      <c r="KMX29" s="118"/>
      <c r="KMY29" s="117"/>
      <c r="KMZ29" s="105"/>
      <c r="KNA29" s="117"/>
      <c r="KNI29" s="116"/>
      <c r="KNL29" s="15"/>
      <c r="KNM29" s="15"/>
      <c r="KNS29" s="118"/>
      <c r="KNT29" s="117"/>
      <c r="KNU29" s="105"/>
      <c r="KNV29" s="117"/>
      <c r="KOD29" s="116"/>
      <c r="KOG29" s="15"/>
      <c r="KOH29" s="15"/>
      <c r="KON29" s="118"/>
      <c r="KOO29" s="117"/>
      <c r="KOP29" s="105"/>
      <c r="KOQ29" s="117"/>
      <c r="KOY29" s="116"/>
      <c r="KPB29" s="15"/>
      <c r="KPC29" s="15"/>
      <c r="KPI29" s="118"/>
      <c r="KPJ29" s="117"/>
      <c r="KPK29" s="105"/>
      <c r="KPL29" s="117"/>
      <c r="KPT29" s="116"/>
      <c r="KPW29" s="15"/>
      <c r="KPX29" s="15"/>
      <c r="KQD29" s="118"/>
      <c r="KQE29" s="117"/>
      <c r="KQF29" s="105"/>
      <c r="KQG29" s="117"/>
      <c r="KQO29" s="116"/>
      <c r="KQR29" s="15"/>
      <c r="KQS29" s="15"/>
      <c r="KQY29" s="118"/>
      <c r="KQZ29" s="117"/>
      <c r="KRA29" s="105"/>
      <c r="KRB29" s="117"/>
      <c r="KRJ29" s="116"/>
      <c r="KRM29" s="15"/>
      <c r="KRN29" s="15"/>
      <c r="KRT29" s="118"/>
      <c r="KRU29" s="117"/>
      <c r="KRV29" s="105"/>
      <c r="KRW29" s="117"/>
      <c r="KSE29" s="116"/>
      <c r="KSH29" s="15"/>
      <c r="KSI29" s="15"/>
      <c r="KSO29" s="118"/>
      <c r="KSP29" s="117"/>
      <c r="KSQ29" s="105"/>
      <c r="KSR29" s="117"/>
      <c r="KSZ29" s="116"/>
      <c r="KTC29" s="15"/>
      <c r="KTD29" s="15"/>
      <c r="KTJ29" s="118"/>
      <c r="KTK29" s="117"/>
      <c r="KTL29" s="105"/>
      <c r="KTM29" s="117"/>
      <c r="KTU29" s="116"/>
      <c r="KTX29" s="15"/>
      <c r="KTY29" s="15"/>
      <c r="KUE29" s="118"/>
      <c r="KUF29" s="117"/>
      <c r="KUG29" s="105"/>
      <c r="KUH29" s="117"/>
      <c r="KUP29" s="116"/>
      <c r="KUS29" s="15"/>
      <c r="KUT29" s="15"/>
      <c r="KUZ29" s="118"/>
      <c r="KVA29" s="117"/>
      <c r="KVB29" s="105"/>
      <c r="KVC29" s="117"/>
      <c r="KVK29" s="116"/>
      <c r="KVN29" s="15"/>
      <c r="KVO29" s="15"/>
      <c r="KVU29" s="118"/>
      <c r="KVV29" s="117"/>
      <c r="KVW29" s="105"/>
      <c r="KVX29" s="117"/>
      <c r="KWF29" s="116"/>
      <c r="KWI29" s="15"/>
      <c r="KWJ29" s="15"/>
      <c r="KWP29" s="118"/>
      <c r="KWQ29" s="117"/>
      <c r="KWR29" s="105"/>
      <c r="KWS29" s="117"/>
      <c r="KXA29" s="116"/>
      <c r="KXD29" s="15"/>
      <c r="KXE29" s="15"/>
      <c r="KXK29" s="118"/>
      <c r="KXL29" s="117"/>
      <c r="KXM29" s="105"/>
      <c r="KXN29" s="117"/>
      <c r="KXV29" s="116"/>
      <c r="KXY29" s="15"/>
      <c r="KXZ29" s="15"/>
      <c r="KYF29" s="118"/>
      <c r="KYG29" s="117"/>
      <c r="KYH29" s="105"/>
      <c r="KYI29" s="117"/>
      <c r="KYQ29" s="116"/>
      <c r="KYT29" s="15"/>
      <c r="KYU29" s="15"/>
      <c r="KZA29" s="118"/>
      <c r="KZB29" s="117"/>
      <c r="KZC29" s="105"/>
      <c r="KZD29" s="117"/>
      <c r="KZL29" s="116"/>
      <c r="KZO29" s="15"/>
      <c r="KZP29" s="15"/>
      <c r="KZV29" s="118"/>
      <c r="KZW29" s="117"/>
      <c r="KZX29" s="105"/>
      <c r="KZY29" s="117"/>
      <c r="LAG29" s="116"/>
      <c r="LAJ29" s="15"/>
      <c r="LAK29" s="15"/>
      <c r="LAQ29" s="118"/>
      <c r="LAR29" s="117"/>
      <c r="LAS29" s="105"/>
      <c r="LAT29" s="117"/>
      <c r="LBB29" s="116"/>
      <c r="LBE29" s="15"/>
      <c r="LBF29" s="15"/>
      <c r="LBL29" s="118"/>
      <c r="LBM29" s="117"/>
      <c r="LBN29" s="105"/>
      <c r="LBO29" s="117"/>
      <c r="LBW29" s="116"/>
      <c r="LBZ29" s="15"/>
      <c r="LCA29" s="15"/>
      <c r="LCG29" s="118"/>
      <c r="LCH29" s="117"/>
      <c r="LCI29" s="105"/>
      <c r="LCJ29" s="117"/>
      <c r="LCR29" s="116"/>
      <c r="LCU29" s="15"/>
      <c r="LCV29" s="15"/>
      <c r="LDB29" s="118"/>
      <c r="LDC29" s="117"/>
      <c r="LDD29" s="105"/>
      <c r="LDE29" s="117"/>
      <c r="LDM29" s="116"/>
      <c r="LDP29" s="15"/>
      <c r="LDQ29" s="15"/>
      <c r="LDW29" s="118"/>
      <c r="LDX29" s="117"/>
      <c r="LDY29" s="105"/>
      <c r="LDZ29" s="117"/>
      <c r="LEH29" s="116"/>
      <c r="LEK29" s="15"/>
      <c r="LEL29" s="15"/>
      <c r="LER29" s="118"/>
      <c r="LES29" s="117"/>
      <c r="LET29" s="105"/>
      <c r="LEU29" s="117"/>
      <c r="LFC29" s="116"/>
      <c r="LFF29" s="15"/>
      <c r="LFG29" s="15"/>
      <c r="LFM29" s="118"/>
      <c r="LFN29" s="117"/>
      <c r="LFO29" s="105"/>
      <c r="LFP29" s="117"/>
      <c r="LFX29" s="116"/>
      <c r="LGA29" s="15"/>
      <c r="LGB29" s="15"/>
      <c r="LGH29" s="118"/>
      <c r="LGI29" s="117"/>
      <c r="LGJ29" s="105"/>
      <c r="LGK29" s="117"/>
      <c r="LGS29" s="116"/>
      <c r="LGV29" s="15"/>
      <c r="LGW29" s="15"/>
      <c r="LHC29" s="118"/>
      <c r="LHD29" s="117"/>
      <c r="LHE29" s="105"/>
      <c r="LHF29" s="117"/>
      <c r="LHN29" s="116"/>
      <c r="LHQ29" s="15"/>
      <c r="LHR29" s="15"/>
      <c r="LHX29" s="118"/>
      <c r="LHY29" s="117"/>
      <c r="LHZ29" s="105"/>
      <c r="LIA29" s="117"/>
      <c r="LII29" s="116"/>
      <c r="LIL29" s="15"/>
      <c r="LIM29" s="15"/>
      <c r="LIS29" s="118"/>
      <c r="LIT29" s="117"/>
      <c r="LIU29" s="105"/>
      <c r="LIV29" s="117"/>
      <c r="LJD29" s="116"/>
      <c r="LJG29" s="15"/>
      <c r="LJH29" s="15"/>
      <c r="LJN29" s="118"/>
      <c r="LJO29" s="117"/>
      <c r="LJP29" s="105"/>
      <c r="LJQ29" s="117"/>
      <c r="LJY29" s="116"/>
      <c r="LKB29" s="15"/>
      <c r="LKC29" s="15"/>
      <c r="LKI29" s="118"/>
      <c r="LKJ29" s="117"/>
      <c r="LKK29" s="105"/>
      <c r="LKL29" s="117"/>
      <c r="LKT29" s="116"/>
      <c r="LKW29" s="15"/>
      <c r="LKX29" s="15"/>
      <c r="LLD29" s="118"/>
      <c r="LLE29" s="117"/>
      <c r="LLF29" s="105"/>
      <c r="LLG29" s="117"/>
      <c r="LLO29" s="116"/>
      <c r="LLR29" s="15"/>
      <c r="LLS29" s="15"/>
      <c r="LLY29" s="118"/>
      <c r="LLZ29" s="117"/>
      <c r="LMA29" s="105"/>
      <c r="LMB29" s="117"/>
      <c r="LMJ29" s="116"/>
      <c r="LMM29" s="15"/>
      <c r="LMN29" s="15"/>
      <c r="LMT29" s="118"/>
      <c r="LMU29" s="117"/>
      <c r="LMV29" s="105"/>
      <c r="LMW29" s="117"/>
      <c r="LNE29" s="116"/>
      <c r="LNH29" s="15"/>
      <c r="LNI29" s="15"/>
      <c r="LNO29" s="118"/>
      <c r="LNP29" s="117"/>
      <c r="LNQ29" s="105"/>
      <c r="LNR29" s="117"/>
      <c r="LNZ29" s="116"/>
      <c r="LOC29" s="15"/>
      <c r="LOD29" s="15"/>
      <c r="LOJ29" s="118"/>
      <c r="LOK29" s="117"/>
      <c r="LOL29" s="105"/>
      <c r="LOM29" s="117"/>
      <c r="LOU29" s="116"/>
      <c r="LOX29" s="15"/>
      <c r="LOY29" s="15"/>
      <c r="LPE29" s="118"/>
      <c r="LPF29" s="117"/>
      <c r="LPG29" s="105"/>
      <c r="LPH29" s="117"/>
      <c r="LPP29" s="116"/>
      <c r="LPS29" s="15"/>
      <c r="LPT29" s="15"/>
      <c r="LPZ29" s="118"/>
      <c r="LQA29" s="117"/>
      <c r="LQB29" s="105"/>
      <c r="LQC29" s="117"/>
      <c r="LQK29" s="116"/>
      <c r="LQN29" s="15"/>
      <c r="LQO29" s="15"/>
      <c r="LQU29" s="118"/>
      <c r="LQV29" s="117"/>
      <c r="LQW29" s="105"/>
      <c r="LQX29" s="117"/>
      <c r="LRF29" s="116"/>
      <c r="LRI29" s="15"/>
      <c r="LRJ29" s="15"/>
      <c r="LRP29" s="118"/>
      <c r="LRQ29" s="117"/>
      <c r="LRR29" s="105"/>
      <c r="LRS29" s="117"/>
      <c r="LSA29" s="116"/>
      <c r="LSD29" s="15"/>
      <c r="LSE29" s="15"/>
      <c r="LSK29" s="118"/>
      <c r="LSL29" s="117"/>
      <c r="LSM29" s="105"/>
      <c r="LSN29" s="117"/>
      <c r="LSV29" s="116"/>
      <c r="LSY29" s="15"/>
      <c r="LSZ29" s="15"/>
      <c r="LTF29" s="118"/>
      <c r="LTG29" s="117"/>
      <c r="LTH29" s="105"/>
      <c r="LTI29" s="117"/>
      <c r="LTQ29" s="116"/>
      <c r="LTT29" s="15"/>
      <c r="LTU29" s="15"/>
      <c r="LUA29" s="118"/>
      <c r="LUB29" s="117"/>
      <c r="LUC29" s="105"/>
      <c r="LUD29" s="117"/>
      <c r="LUL29" s="116"/>
      <c r="LUO29" s="15"/>
      <c r="LUP29" s="15"/>
      <c r="LUV29" s="118"/>
      <c r="LUW29" s="117"/>
      <c r="LUX29" s="105"/>
      <c r="LUY29" s="117"/>
      <c r="LVG29" s="116"/>
      <c r="LVJ29" s="15"/>
      <c r="LVK29" s="15"/>
      <c r="LVQ29" s="118"/>
      <c r="LVR29" s="117"/>
      <c r="LVS29" s="105"/>
      <c r="LVT29" s="117"/>
      <c r="LWB29" s="116"/>
      <c r="LWE29" s="15"/>
      <c r="LWF29" s="15"/>
      <c r="LWL29" s="118"/>
      <c r="LWM29" s="117"/>
      <c r="LWN29" s="105"/>
      <c r="LWO29" s="117"/>
      <c r="LWW29" s="116"/>
      <c r="LWZ29" s="15"/>
      <c r="LXA29" s="15"/>
      <c r="LXG29" s="118"/>
      <c r="LXH29" s="117"/>
      <c r="LXI29" s="105"/>
      <c r="LXJ29" s="117"/>
      <c r="LXR29" s="116"/>
      <c r="LXU29" s="15"/>
      <c r="LXV29" s="15"/>
      <c r="LYB29" s="118"/>
      <c r="LYC29" s="117"/>
      <c r="LYD29" s="105"/>
      <c r="LYE29" s="117"/>
      <c r="LYM29" s="116"/>
      <c r="LYP29" s="15"/>
      <c r="LYQ29" s="15"/>
      <c r="LYW29" s="118"/>
      <c r="LYX29" s="117"/>
      <c r="LYY29" s="105"/>
      <c r="LYZ29" s="117"/>
      <c r="LZH29" s="116"/>
      <c r="LZK29" s="15"/>
      <c r="LZL29" s="15"/>
      <c r="LZR29" s="118"/>
      <c r="LZS29" s="117"/>
      <c r="LZT29" s="105"/>
      <c r="LZU29" s="117"/>
      <c r="MAC29" s="116"/>
      <c r="MAF29" s="15"/>
      <c r="MAG29" s="15"/>
      <c r="MAM29" s="118"/>
      <c r="MAN29" s="117"/>
      <c r="MAO29" s="105"/>
      <c r="MAP29" s="117"/>
      <c r="MAX29" s="116"/>
      <c r="MBA29" s="15"/>
      <c r="MBB29" s="15"/>
      <c r="MBH29" s="118"/>
      <c r="MBI29" s="117"/>
      <c r="MBJ29" s="105"/>
      <c r="MBK29" s="117"/>
      <c r="MBS29" s="116"/>
      <c r="MBV29" s="15"/>
      <c r="MBW29" s="15"/>
      <c r="MCC29" s="118"/>
      <c r="MCD29" s="117"/>
      <c r="MCE29" s="105"/>
      <c r="MCF29" s="117"/>
      <c r="MCN29" s="116"/>
      <c r="MCQ29" s="15"/>
      <c r="MCR29" s="15"/>
      <c r="MCX29" s="118"/>
      <c r="MCY29" s="117"/>
      <c r="MCZ29" s="105"/>
      <c r="MDA29" s="117"/>
      <c r="MDI29" s="116"/>
      <c r="MDL29" s="15"/>
      <c r="MDM29" s="15"/>
      <c r="MDS29" s="118"/>
      <c r="MDT29" s="117"/>
      <c r="MDU29" s="105"/>
      <c r="MDV29" s="117"/>
      <c r="MED29" s="116"/>
      <c r="MEG29" s="15"/>
      <c r="MEH29" s="15"/>
      <c r="MEN29" s="118"/>
      <c r="MEO29" s="117"/>
      <c r="MEP29" s="105"/>
      <c r="MEQ29" s="117"/>
      <c r="MEY29" s="116"/>
      <c r="MFB29" s="15"/>
      <c r="MFC29" s="15"/>
      <c r="MFI29" s="118"/>
      <c r="MFJ29" s="117"/>
      <c r="MFK29" s="105"/>
      <c r="MFL29" s="117"/>
      <c r="MFT29" s="116"/>
      <c r="MFW29" s="15"/>
      <c r="MFX29" s="15"/>
      <c r="MGD29" s="118"/>
      <c r="MGE29" s="117"/>
      <c r="MGF29" s="105"/>
      <c r="MGG29" s="117"/>
      <c r="MGO29" s="116"/>
      <c r="MGR29" s="15"/>
      <c r="MGS29" s="15"/>
      <c r="MGY29" s="118"/>
      <c r="MGZ29" s="117"/>
      <c r="MHA29" s="105"/>
      <c r="MHB29" s="117"/>
      <c r="MHJ29" s="116"/>
      <c r="MHM29" s="15"/>
      <c r="MHN29" s="15"/>
      <c r="MHT29" s="118"/>
      <c r="MHU29" s="117"/>
      <c r="MHV29" s="105"/>
      <c r="MHW29" s="117"/>
      <c r="MIE29" s="116"/>
      <c r="MIH29" s="15"/>
      <c r="MII29" s="15"/>
      <c r="MIO29" s="118"/>
      <c r="MIP29" s="117"/>
      <c r="MIQ29" s="105"/>
      <c r="MIR29" s="117"/>
      <c r="MIZ29" s="116"/>
      <c r="MJC29" s="15"/>
      <c r="MJD29" s="15"/>
      <c r="MJJ29" s="118"/>
      <c r="MJK29" s="117"/>
      <c r="MJL29" s="105"/>
      <c r="MJM29" s="117"/>
      <c r="MJU29" s="116"/>
      <c r="MJX29" s="15"/>
      <c r="MJY29" s="15"/>
      <c r="MKE29" s="118"/>
      <c r="MKF29" s="117"/>
      <c r="MKG29" s="105"/>
      <c r="MKH29" s="117"/>
      <c r="MKP29" s="116"/>
      <c r="MKS29" s="15"/>
      <c r="MKT29" s="15"/>
      <c r="MKZ29" s="118"/>
      <c r="MLA29" s="117"/>
      <c r="MLB29" s="105"/>
      <c r="MLC29" s="117"/>
      <c r="MLK29" s="116"/>
      <c r="MLN29" s="15"/>
      <c r="MLO29" s="15"/>
      <c r="MLU29" s="118"/>
      <c r="MLV29" s="117"/>
      <c r="MLW29" s="105"/>
      <c r="MLX29" s="117"/>
      <c r="MMF29" s="116"/>
      <c r="MMI29" s="15"/>
      <c r="MMJ29" s="15"/>
      <c r="MMP29" s="118"/>
      <c r="MMQ29" s="117"/>
      <c r="MMR29" s="105"/>
      <c r="MMS29" s="117"/>
      <c r="MNA29" s="116"/>
      <c r="MND29" s="15"/>
      <c r="MNE29" s="15"/>
      <c r="MNK29" s="118"/>
      <c r="MNL29" s="117"/>
      <c r="MNM29" s="105"/>
      <c r="MNN29" s="117"/>
      <c r="MNV29" s="116"/>
      <c r="MNY29" s="15"/>
      <c r="MNZ29" s="15"/>
      <c r="MOF29" s="118"/>
      <c r="MOG29" s="117"/>
      <c r="MOH29" s="105"/>
      <c r="MOI29" s="117"/>
      <c r="MOQ29" s="116"/>
      <c r="MOT29" s="15"/>
      <c r="MOU29" s="15"/>
      <c r="MPA29" s="118"/>
      <c r="MPB29" s="117"/>
      <c r="MPC29" s="105"/>
      <c r="MPD29" s="117"/>
      <c r="MPL29" s="116"/>
      <c r="MPO29" s="15"/>
      <c r="MPP29" s="15"/>
      <c r="MPV29" s="118"/>
      <c r="MPW29" s="117"/>
      <c r="MPX29" s="105"/>
      <c r="MPY29" s="117"/>
      <c r="MQG29" s="116"/>
      <c r="MQJ29" s="15"/>
      <c r="MQK29" s="15"/>
      <c r="MQQ29" s="118"/>
      <c r="MQR29" s="117"/>
      <c r="MQS29" s="105"/>
      <c r="MQT29" s="117"/>
      <c r="MRB29" s="116"/>
      <c r="MRE29" s="15"/>
      <c r="MRF29" s="15"/>
      <c r="MRL29" s="118"/>
      <c r="MRM29" s="117"/>
      <c r="MRN29" s="105"/>
      <c r="MRO29" s="117"/>
      <c r="MRW29" s="116"/>
      <c r="MRZ29" s="15"/>
      <c r="MSA29" s="15"/>
      <c r="MSG29" s="118"/>
      <c r="MSH29" s="117"/>
      <c r="MSI29" s="105"/>
      <c r="MSJ29" s="117"/>
      <c r="MSR29" s="116"/>
      <c r="MSU29" s="15"/>
      <c r="MSV29" s="15"/>
      <c r="MTB29" s="118"/>
      <c r="MTC29" s="117"/>
      <c r="MTD29" s="105"/>
      <c r="MTE29" s="117"/>
      <c r="MTM29" s="116"/>
      <c r="MTP29" s="15"/>
      <c r="MTQ29" s="15"/>
      <c r="MTW29" s="118"/>
      <c r="MTX29" s="117"/>
      <c r="MTY29" s="105"/>
      <c r="MTZ29" s="117"/>
      <c r="MUH29" s="116"/>
      <c r="MUK29" s="15"/>
      <c r="MUL29" s="15"/>
      <c r="MUR29" s="118"/>
      <c r="MUS29" s="117"/>
      <c r="MUT29" s="105"/>
      <c r="MUU29" s="117"/>
      <c r="MVC29" s="116"/>
      <c r="MVF29" s="15"/>
      <c r="MVG29" s="15"/>
      <c r="MVM29" s="118"/>
      <c r="MVN29" s="117"/>
      <c r="MVO29" s="105"/>
      <c r="MVP29" s="117"/>
      <c r="MVX29" s="116"/>
      <c r="MWA29" s="15"/>
      <c r="MWB29" s="15"/>
      <c r="MWH29" s="118"/>
      <c r="MWI29" s="117"/>
      <c r="MWJ29" s="105"/>
      <c r="MWK29" s="117"/>
      <c r="MWS29" s="116"/>
      <c r="MWV29" s="15"/>
      <c r="MWW29" s="15"/>
      <c r="MXC29" s="118"/>
      <c r="MXD29" s="117"/>
      <c r="MXE29" s="105"/>
      <c r="MXF29" s="117"/>
      <c r="MXN29" s="116"/>
      <c r="MXQ29" s="15"/>
      <c r="MXR29" s="15"/>
      <c r="MXX29" s="118"/>
      <c r="MXY29" s="117"/>
      <c r="MXZ29" s="105"/>
      <c r="MYA29" s="117"/>
      <c r="MYI29" s="116"/>
      <c r="MYL29" s="15"/>
      <c r="MYM29" s="15"/>
      <c r="MYS29" s="118"/>
      <c r="MYT29" s="117"/>
      <c r="MYU29" s="105"/>
      <c r="MYV29" s="117"/>
      <c r="MZD29" s="116"/>
      <c r="MZG29" s="15"/>
      <c r="MZH29" s="15"/>
      <c r="MZN29" s="118"/>
      <c r="MZO29" s="117"/>
      <c r="MZP29" s="105"/>
      <c r="MZQ29" s="117"/>
      <c r="MZY29" s="116"/>
      <c r="NAB29" s="15"/>
      <c r="NAC29" s="15"/>
      <c r="NAI29" s="118"/>
      <c r="NAJ29" s="117"/>
      <c r="NAK29" s="105"/>
      <c r="NAL29" s="117"/>
      <c r="NAT29" s="116"/>
      <c r="NAW29" s="15"/>
      <c r="NAX29" s="15"/>
      <c r="NBD29" s="118"/>
      <c r="NBE29" s="117"/>
      <c r="NBF29" s="105"/>
      <c r="NBG29" s="117"/>
      <c r="NBO29" s="116"/>
      <c r="NBR29" s="15"/>
      <c r="NBS29" s="15"/>
      <c r="NBY29" s="118"/>
      <c r="NBZ29" s="117"/>
      <c r="NCA29" s="105"/>
      <c r="NCB29" s="117"/>
      <c r="NCJ29" s="116"/>
      <c r="NCM29" s="15"/>
      <c r="NCN29" s="15"/>
      <c r="NCT29" s="118"/>
      <c r="NCU29" s="117"/>
      <c r="NCV29" s="105"/>
      <c r="NCW29" s="117"/>
      <c r="NDE29" s="116"/>
      <c r="NDH29" s="15"/>
      <c r="NDI29" s="15"/>
      <c r="NDO29" s="118"/>
      <c r="NDP29" s="117"/>
      <c r="NDQ29" s="105"/>
      <c r="NDR29" s="117"/>
      <c r="NDZ29" s="116"/>
      <c r="NEC29" s="15"/>
      <c r="NED29" s="15"/>
      <c r="NEJ29" s="118"/>
      <c r="NEK29" s="117"/>
      <c r="NEL29" s="105"/>
      <c r="NEM29" s="117"/>
      <c r="NEU29" s="116"/>
      <c r="NEX29" s="15"/>
      <c r="NEY29" s="15"/>
      <c r="NFE29" s="118"/>
      <c r="NFF29" s="117"/>
      <c r="NFG29" s="105"/>
      <c r="NFH29" s="117"/>
      <c r="NFP29" s="116"/>
      <c r="NFS29" s="15"/>
      <c r="NFT29" s="15"/>
      <c r="NFZ29" s="118"/>
      <c r="NGA29" s="117"/>
      <c r="NGB29" s="105"/>
      <c r="NGC29" s="117"/>
      <c r="NGK29" s="116"/>
      <c r="NGN29" s="15"/>
      <c r="NGO29" s="15"/>
      <c r="NGU29" s="118"/>
      <c r="NGV29" s="117"/>
      <c r="NGW29" s="105"/>
      <c r="NGX29" s="117"/>
      <c r="NHF29" s="116"/>
      <c r="NHI29" s="15"/>
      <c r="NHJ29" s="15"/>
      <c r="NHP29" s="118"/>
      <c r="NHQ29" s="117"/>
      <c r="NHR29" s="105"/>
      <c r="NHS29" s="117"/>
      <c r="NIA29" s="116"/>
      <c r="NID29" s="15"/>
      <c r="NIE29" s="15"/>
      <c r="NIK29" s="118"/>
      <c r="NIL29" s="117"/>
      <c r="NIM29" s="105"/>
      <c r="NIN29" s="117"/>
      <c r="NIV29" s="116"/>
      <c r="NIY29" s="15"/>
      <c r="NIZ29" s="15"/>
      <c r="NJF29" s="118"/>
      <c r="NJG29" s="117"/>
      <c r="NJH29" s="105"/>
      <c r="NJI29" s="117"/>
      <c r="NJQ29" s="116"/>
      <c r="NJT29" s="15"/>
      <c r="NJU29" s="15"/>
      <c r="NKA29" s="118"/>
      <c r="NKB29" s="117"/>
      <c r="NKC29" s="105"/>
      <c r="NKD29" s="117"/>
      <c r="NKL29" s="116"/>
      <c r="NKO29" s="15"/>
      <c r="NKP29" s="15"/>
      <c r="NKV29" s="118"/>
      <c r="NKW29" s="117"/>
      <c r="NKX29" s="105"/>
      <c r="NKY29" s="117"/>
      <c r="NLG29" s="116"/>
      <c r="NLJ29" s="15"/>
      <c r="NLK29" s="15"/>
      <c r="NLQ29" s="118"/>
      <c r="NLR29" s="117"/>
      <c r="NLS29" s="105"/>
      <c r="NLT29" s="117"/>
      <c r="NMB29" s="116"/>
      <c r="NME29" s="15"/>
      <c r="NMF29" s="15"/>
      <c r="NML29" s="118"/>
      <c r="NMM29" s="117"/>
      <c r="NMN29" s="105"/>
      <c r="NMO29" s="117"/>
      <c r="NMW29" s="116"/>
      <c r="NMZ29" s="15"/>
      <c r="NNA29" s="15"/>
      <c r="NNG29" s="118"/>
      <c r="NNH29" s="117"/>
      <c r="NNI29" s="105"/>
      <c r="NNJ29" s="117"/>
      <c r="NNR29" s="116"/>
      <c r="NNU29" s="15"/>
      <c r="NNV29" s="15"/>
      <c r="NOB29" s="118"/>
      <c r="NOC29" s="117"/>
      <c r="NOD29" s="105"/>
      <c r="NOE29" s="117"/>
      <c r="NOM29" s="116"/>
      <c r="NOP29" s="15"/>
      <c r="NOQ29" s="15"/>
      <c r="NOW29" s="118"/>
      <c r="NOX29" s="117"/>
      <c r="NOY29" s="105"/>
      <c r="NOZ29" s="117"/>
      <c r="NPH29" s="116"/>
      <c r="NPK29" s="15"/>
      <c r="NPL29" s="15"/>
      <c r="NPR29" s="118"/>
      <c r="NPS29" s="117"/>
      <c r="NPT29" s="105"/>
      <c r="NPU29" s="117"/>
      <c r="NQC29" s="116"/>
      <c r="NQF29" s="15"/>
      <c r="NQG29" s="15"/>
      <c r="NQM29" s="118"/>
      <c r="NQN29" s="117"/>
      <c r="NQO29" s="105"/>
      <c r="NQP29" s="117"/>
      <c r="NQX29" s="116"/>
      <c r="NRA29" s="15"/>
      <c r="NRB29" s="15"/>
      <c r="NRH29" s="118"/>
      <c r="NRI29" s="117"/>
      <c r="NRJ29" s="105"/>
      <c r="NRK29" s="117"/>
      <c r="NRS29" s="116"/>
      <c r="NRV29" s="15"/>
      <c r="NRW29" s="15"/>
      <c r="NSC29" s="118"/>
      <c r="NSD29" s="117"/>
      <c r="NSE29" s="105"/>
      <c r="NSF29" s="117"/>
      <c r="NSN29" s="116"/>
      <c r="NSQ29" s="15"/>
      <c r="NSR29" s="15"/>
      <c r="NSX29" s="118"/>
      <c r="NSY29" s="117"/>
      <c r="NSZ29" s="105"/>
      <c r="NTA29" s="117"/>
      <c r="NTI29" s="116"/>
      <c r="NTL29" s="15"/>
      <c r="NTM29" s="15"/>
      <c r="NTS29" s="118"/>
      <c r="NTT29" s="117"/>
      <c r="NTU29" s="105"/>
      <c r="NTV29" s="117"/>
      <c r="NUD29" s="116"/>
      <c r="NUG29" s="15"/>
      <c r="NUH29" s="15"/>
      <c r="NUN29" s="118"/>
      <c r="NUO29" s="117"/>
      <c r="NUP29" s="105"/>
      <c r="NUQ29" s="117"/>
      <c r="NUY29" s="116"/>
      <c r="NVB29" s="15"/>
      <c r="NVC29" s="15"/>
      <c r="NVI29" s="118"/>
      <c r="NVJ29" s="117"/>
      <c r="NVK29" s="105"/>
      <c r="NVL29" s="117"/>
      <c r="NVT29" s="116"/>
      <c r="NVW29" s="15"/>
      <c r="NVX29" s="15"/>
      <c r="NWD29" s="118"/>
      <c r="NWE29" s="117"/>
      <c r="NWF29" s="105"/>
      <c r="NWG29" s="117"/>
      <c r="NWO29" s="116"/>
      <c r="NWR29" s="15"/>
      <c r="NWS29" s="15"/>
      <c r="NWY29" s="118"/>
      <c r="NWZ29" s="117"/>
      <c r="NXA29" s="105"/>
      <c r="NXB29" s="117"/>
      <c r="NXJ29" s="116"/>
      <c r="NXM29" s="15"/>
      <c r="NXN29" s="15"/>
      <c r="NXT29" s="118"/>
      <c r="NXU29" s="117"/>
      <c r="NXV29" s="105"/>
      <c r="NXW29" s="117"/>
      <c r="NYE29" s="116"/>
      <c r="NYH29" s="15"/>
      <c r="NYI29" s="15"/>
      <c r="NYO29" s="118"/>
      <c r="NYP29" s="117"/>
      <c r="NYQ29" s="105"/>
      <c r="NYR29" s="117"/>
      <c r="NYZ29" s="116"/>
      <c r="NZC29" s="15"/>
      <c r="NZD29" s="15"/>
      <c r="NZJ29" s="118"/>
      <c r="NZK29" s="117"/>
      <c r="NZL29" s="105"/>
      <c r="NZM29" s="117"/>
      <c r="NZU29" s="116"/>
      <c r="NZX29" s="15"/>
      <c r="NZY29" s="15"/>
      <c r="OAE29" s="118"/>
      <c r="OAF29" s="117"/>
      <c r="OAG29" s="105"/>
      <c r="OAH29" s="117"/>
      <c r="OAP29" s="116"/>
      <c r="OAS29" s="15"/>
      <c r="OAT29" s="15"/>
      <c r="OAZ29" s="118"/>
      <c r="OBA29" s="117"/>
      <c r="OBB29" s="105"/>
      <c r="OBC29" s="117"/>
      <c r="OBK29" s="116"/>
      <c r="OBN29" s="15"/>
      <c r="OBO29" s="15"/>
      <c r="OBU29" s="118"/>
      <c r="OBV29" s="117"/>
      <c r="OBW29" s="105"/>
      <c r="OBX29" s="117"/>
      <c r="OCF29" s="116"/>
      <c r="OCI29" s="15"/>
      <c r="OCJ29" s="15"/>
      <c r="OCP29" s="118"/>
      <c r="OCQ29" s="117"/>
      <c r="OCR29" s="105"/>
      <c r="OCS29" s="117"/>
      <c r="ODA29" s="116"/>
      <c r="ODD29" s="15"/>
      <c r="ODE29" s="15"/>
      <c r="ODK29" s="118"/>
      <c r="ODL29" s="117"/>
      <c r="ODM29" s="105"/>
      <c r="ODN29" s="117"/>
      <c r="ODV29" s="116"/>
      <c r="ODY29" s="15"/>
      <c r="ODZ29" s="15"/>
      <c r="OEF29" s="118"/>
      <c r="OEG29" s="117"/>
      <c r="OEH29" s="105"/>
      <c r="OEI29" s="117"/>
      <c r="OEQ29" s="116"/>
      <c r="OET29" s="15"/>
      <c r="OEU29" s="15"/>
      <c r="OFA29" s="118"/>
      <c r="OFB29" s="117"/>
      <c r="OFC29" s="105"/>
      <c r="OFD29" s="117"/>
      <c r="OFL29" s="116"/>
      <c r="OFO29" s="15"/>
      <c r="OFP29" s="15"/>
      <c r="OFV29" s="118"/>
      <c r="OFW29" s="117"/>
      <c r="OFX29" s="105"/>
      <c r="OFY29" s="117"/>
      <c r="OGG29" s="116"/>
      <c r="OGJ29" s="15"/>
      <c r="OGK29" s="15"/>
      <c r="OGQ29" s="118"/>
      <c r="OGR29" s="117"/>
      <c r="OGS29" s="105"/>
      <c r="OGT29" s="117"/>
      <c r="OHB29" s="116"/>
      <c r="OHE29" s="15"/>
      <c r="OHF29" s="15"/>
      <c r="OHL29" s="118"/>
      <c r="OHM29" s="117"/>
      <c r="OHN29" s="105"/>
      <c r="OHO29" s="117"/>
      <c r="OHW29" s="116"/>
      <c r="OHZ29" s="15"/>
      <c r="OIA29" s="15"/>
      <c r="OIG29" s="118"/>
      <c r="OIH29" s="117"/>
      <c r="OII29" s="105"/>
      <c r="OIJ29" s="117"/>
      <c r="OIR29" s="116"/>
      <c r="OIU29" s="15"/>
      <c r="OIV29" s="15"/>
      <c r="OJB29" s="118"/>
      <c r="OJC29" s="117"/>
      <c r="OJD29" s="105"/>
      <c r="OJE29" s="117"/>
      <c r="OJM29" s="116"/>
      <c r="OJP29" s="15"/>
      <c r="OJQ29" s="15"/>
      <c r="OJW29" s="118"/>
      <c r="OJX29" s="117"/>
      <c r="OJY29" s="105"/>
      <c r="OJZ29" s="117"/>
      <c r="OKH29" s="116"/>
      <c r="OKK29" s="15"/>
      <c r="OKL29" s="15"/>
      <c r="OKR29" s="118"/>
      <c r="OKS29" s="117"/>
      <c r="OKT29" s="105"/>
      <c r="OKU29" s="117"/>
      <c r="OLC29" s="116"/>
      <c r="OLF29" s="15"/>
      <c r="OLG29" s="15"/>
      <c r="OLM29" s="118"/>
      <c r="OLN29" s="117"/>
      <c r="OLO29" s="105"/>
      <c r="OLP29" s="117"/>
      <c r="OLX29" s="116"/>
      <c r="OMA29" s="15"/>
      <c r="OMB29" s="15"/>
      <c r="OMH29" s="118"/>
      <c r="OMI29" s="117"/>
      <c r="OMJ29" s="105"/>
      <c r="OMK29" s="117"/>
      <c r="OMS29" s="116"/>
      <c r="OMV29" s="15"/>
      <c r="OMW29" s="15"/>
      <c r="ONC29" s="118"/>
      <c r="OND29" s="117"/>
      <c r="ONE29" s="105"/>
      <c r="ONF29" s="117"/>
      <c r="ONN29" s="116"/>
      <c r="ONQ29" s="15"/>
      <c r="ONR29" s="15"/>
      <c r="ONX29" s="118"/>
      <c r="ONY29" s="117"/>
      <c r="ONZ29" s="105"/>
      <c r="OOA29" s="117"/>
      <c r="OOI29" s="116"/>
      <c r="OOL29" s="15"/>
      <c r="OOM29" s="15"/>
      <c r="OOS29" s="118"/>
      <c r="OOT29" s="117"/>
      <c r="OOU29" s="105"/>
      <c r="OOV29" s="117"/>
      <c r="OPD29" s="116"/>
      <c r="OPG29" s="15"/>
      <c r="OPH29" s="15"/>
      <c r="OPN29" s="118"/>
      <c r="OPO29" s="117"/>
      <c r="OPP29" s="105"/>
      <c r="OPQ29" s="117"/>
      <c r="OPY29" s="116"/>
      <c r="OQB29" s="15"/>
      <c r="OQC29" s="15"/>
      <c r="OQI29" s="118"/>
      <c r="OQJ29" s="117"/>
      <c r="OQK29" s="105"/>
      <c r="OQL29" s="117"/>
      <c r="OQT29" s="116"/>
      <c r="OQW29" s="15"/>
      <c r="OQX29" s="15"/>
      <c r="ORD29" s="118"/>
      <c r="ORE29" s="117"/>
      <c r="ORF29" s="105"/>
      <c r="ORG29" s="117"/>
      <c r="ORO29" s="116"/>
      <c r="ORR29" s="15"/>
      <c r="ORS29" s="15"/>
      <c r="ORY29" s="118"/>
      <c r="ORZ29" s="117"/>
      <c r="OSA29" s="105"/>
      <c r="OSB29" s="117"/>
      <c r="OSJ29" s="116"/>
      <c r="OSM29" s="15"/>
      <c r="OSN29" s="15"/>
      <c r="OST29" s="118"/>
      <c r="OSU29" s="117"/>
      <c r="OSV29" s="105"/>
      <c r="OSW29" s="117"/>
      <c r="OTE29" s="116"/>
      <c r="OTH29" s="15"/>
      <c r="OTI29" s="15"/>
      <c r="OTO29" s="118"/>
      <c r="OTP29" s="117"/>
      <c r="OTQ29" s="105"/>
      <c r="OTR29" s="117"/>
      <c r="OTZ29" s="116"/>
      <c r="OUC29" s="15"/>
      <c r="OUD29" s="15"/>
      <c r="OUJ29" s="118"/>
      <c r="OUK29" s="117"/>
      <c r="OUL29" s="105"/>
      <c r="OUM29" s="117"/>
      <c r="OUU29" s="116"/>
      <c r="OUX29" s="15"/>
      <c r="OUY29" s="15"/>
      <c r="OVE29" s="118"/>
      <c r="OVF29" s="117"/>
      <c r="OVG29" s="105"/>
      <c r="OVH29" s="117"/>
      <c r="OVP29" s="116"/>
      <c r="OVS29" s="15"/>
      <c r="OVT29" s="15"/>
      <c r="OVZ29" s="118"/>
      <c r="OWA29" s="117"/>
      <c r="OWB29" s="105"/>
      <c r="OWC29" s="117"/>
      <c r="OWK29" s="116"/>
      <c r="OWN29" s="15"/>
      <c r="OWO29" s="15"/>
      <c r="OWU29" s="118"/>
      <c r="OWV29" s="117"/>
      <c r="OWW29" s="105"/>
      <c r="OWX29" s="117"/>
      <c r="OXF29" s="116"/>
      <c r="OXI29" s="15"/>
      <c r="OXJ29" s="15"/>
      <c r="OXP29" s="118"/>
      <c r="OXQ29" s="117"/>
      <c r="OXR29" s="105"/>
      <c r="OXS29" s="117"/>
      <c r="OYA29" s="116"/>
      <c r="OYD29" s="15"/>
      <c r="OYE29" s="15"/>
      <c r="OYK29" s="118"/>
      <c r="OYL29" s="117"/>
      <c r="OYM29" s="105"/>
      <c r="OYN29" s="117"/>
      <c r="OYV29" s="116"/>
      <c r="OYY29" s="15"/>
      <c r="OYZ29" s="15"/>
      <c r="OZF29" s="118"/>
      <c r="OZG29" s="117"/>
      <c r="OZH29" s="105"/>
      <c r="OZI29" s="117"/>
      <c r="OZQ29" s="116"/>
      <c r="OZT29" s="15"/>
      <c r="OZU29" s="15"/>
      <c r="PAA29" s="118"/>
      <c r="PAB29" s="117"/>
      <c r="PAC29" s="105"/>
      <c r="PAD29" s="117"/>
      <c r="PAL29" s="116"/>
      <c r="PAO29" s="15"/>
      <c r="PAP29" s="15"/>
      <c r="PAV29" s="118"/>
      <c r="PAW29" s="117"/>
      <c r="PAX29" s="105"/>
      <c r="PAY29" s="117"/>
      <c r="PBG29" s="116"/>
      <c r="PBJ29" s="15"/>
      <c r="PBK29" s="15"/>
      <c r="PBQ29" s="118"/>
      <c r="PBR29" s="117"/>
      <c r="PBS29" s="105"/>
      <c r="PBT29" s="117"/>
      <c r="PCB29" s="116"/>
      <c r="PCE29" s="15"/>
      <c r="PCF29" s="15"/>
      <c r="PCL29" s="118"/>
      <c r="PCM29" s="117"/>
      <c r="PCN29" s="105"/>
      <c r="PCO29" s="117"/>
      <c r="PCW29" s="116"/>
      <c r="PCZ29" s="15"/>
      <c r="PDA29" s="15"/>
      <c r="PDG29" s="118"/>
      <c r="PDH29" s="117"/>
      <c r="PDI29" s="105"/>
      <c r="PDJ29" s="117"/>
      <c r="PDR29" s="116"/>
      <c r="PDU29" s="15"/>
      <c r="PDV29" s="15"/>
      <c r="PEB29" s="118"/>
      <c r="PEC29" s="117"/>
      <c r="PED29" s="105"/>
      <c r="PEE29" s="117"/>
      <c r="PEM29" s="116"/>
      <c r="PEP29" s="15"/>
      <c r="PEQ29" s="15"/>
      <c r="PEW29" s="118"/>
      <c r="PEX29" s="117"/>
      <c r="PEY29" s="105"/>
      <c r="PEZ29" s="117"/>
      <c r="PFH29" s="116"/>
      <c r="PFK29" s="15"/>
      <c r="PFL29" s="15"/>
      <c r="PFR29" s="118"/>
      <c r="PFS29" s="117"/>
      <c r="PFT29" s="105"/>
      <c r="PFU29" s="117"/>
      <c r="PGC29" s="116"/>
      <c r="PGF29" s="15"/>
      <c r="PGG29" s="15"/>
      <c r="PGM29" s="118"/>
      <c r="PGN29" s="117"/>
      <c r="PGO29" s="105"/>
      <c r="PGP29" s="117"/>
      <c r="PGX29" s="116"/>
      <c r="PHA29" s="15"/>
      <c r="PHB29" s="15"/>
      <c r="PHH29" s="118"/>
      <c r="PHI29" s="117"/>
      <c r="PHJ29" s="105"/>
      <c r="PHK29" s="117"/>
      <c r="PHS29" s="116"/>
      <c r="PHV29" s="15"/>
      <c r="PHW29" s="15"/>
      <c r="PIC29" s="118"/>
      <c r="PID29" s="117"/>
      <c r="PIE29" s="105"/>
      <c r="PIF29" s="117"/>
      <c r="PIN29" s="116"/>
      <c r="PIQ29" s="15"/>
      <c r="PIR29" s="15"/>
      <c r="PIX29" s="118"/>
      <c r="PIY29" s="117"/>
      <c r="PIZ29" s="105"/>
      <c r="PJA29" s="117"/>
      <c r="PJI29" s="116"/>
      <c r="PJL29" s="15"/>
      <c r="PJM29" s="15"/>
      <c r="PJS29" s="118"/>
      <c r="PJT29" s="117"/>
      <c r="PJU29" s="105"/>
      <c r="PJV29" s="117"/>
      <c r="PKD29" s="116"/>
      <c r="PKG29" s="15"/>
      <c r="PKH29" s="15"/>
      <c r="PKN29" s="118"/>
      <c r="PKO29" s="117"/>
      <c r="PKP29" s="105"/>
      <c r="PKQ29" s="117"/>
      <c r="PKY29" s="116"/>
      <c r="PLB29" s="15"/>
      <c r="PLC29" s="15"/>
      <c r="PLI29" s="118"/>
      <c r="PLJ29" s="117"/>
      <c r="PLK29" s="105"/>
      <c r="PLL29" s="117"/>
      <c r="PLT29" s="116"/>
      <c r="PLW29" s="15"/>
      <c r="PLX29" s="15"/>
      <c r="PMD29" s="118"/>
      <c r="PME29" s="117"/>
      <c r="PMF29" s="105"/>
      <c r="PMG29" s="117"/>
      <c r="PMO29" s="116"/>
      <c r="PMR29" s="15"/>
      <c r="PMS29" s="15"/>
      <c r="PMY29" s="118"/>
      <c r="PMZ29" s="117"/>
      <c r="PNA29" s="105"/>
      <c r="PNB29" s="117"/>
      <c r="PNJ29" s="116"/>
      <c r="PNM29" s="15"/>
      <c r="PNN29" s="15"/>
      <c r="PNT29" s="118"/>
      <c r="PNU29" s="117"/>
      <c r="PNV29" s="105"/>
      <c r="PNW29" s="117"/>
      <c r="POE29" s="116"/>
      <c r="POH29" s="15"/>
      <c r="POI29" s="15"/>
      <c r="POO29" s="118"/>
      <c r="POP29" s="117"/>
      <c r="POQ29" s="105"/>
      <c r="POR29" s="117"/>
      <c r="POZ29" s="116"/>
      <c r="PPC29" s="15"/>
      <c r="PPD29" s="15"/>
      <c r="PPJ29" s="118"/>
      <c r="PPK29" s="117"/>
      <c r="PPL29" s="105"/>
      <c r="PPM29" s="117"/>
      <c r="PPU29" s="116"/>
      <c r="PPX29" s="15"/>
      <c r="PPY29" s="15"/>
      <c r="PQE29" s="118"/>
      <c r="PQF29" s="117"/>
      <c r="PQG29" s="105"/>
      <c r="PQH29" s="117"/>
      <c r="PQP29" s="116"/>
      <c r="PQS29" s="15"/>
      <c r="PQT29" s="15"/>
      <c r="PQZ29" s="118"/>
      <c r="PRA29" s="117"/>
      <c r="PRB29" s="105"/>
      <c r="PRC29" s="117"/>
      <c r="PRK29" s="116"/>
      <c r="PRN29" s="15"/>
      <c r="PRO29" s="15"/>
      <c r="PRU29" s="118"/>
      <c r="PRV29" s="117"/>
      <c r="PRW29" s="105"/>
      <c r="PRX29" s="117"/>
      <c r="PSF29" s="116"/>
      <c r="PSI29" s="15"/>
      <c r="PSJ29" s="15"/>
      <c r="PSP29" s="118"/>
      <c r="PSQ29" s="117"/>
      <c r="PSR29" s="105"/>
      <c r="PSS29" s="117"/>
      <c r="PTA29" s="116"/>
      <c r="PTD29" s="15"/>
      <c r="PTE29" s="15"/>
      <c r="PTK29" s="118"/>
      <c r="PTL29" s="117"/>
      <c r="PTM29" s="105"/>
      <c r="PTN29" s="117"/>
      <c r="PTV29" s="116"/>
      <c r="PTY29" s="15"/>
      <c r="PTZ29" s="15"/>
      <c r="PUF29" s="118"/>
      <c r="PUG29" s="117"/>
      <c r="PUH29" s="105"/>
      <c r="PUI29" s="117"/>
      <c r="PUQ29" s="116"/>
      <c r="PUT29" s="15"/>
      <c r="PUU29" s="15"/>
      <c r="PVA29" s="118"/>
      <c r="PVB29" s="117"/>
      <c r="PVC29" s="105"/>
      <c r="PVD29" s="117"/>
      <c r="PVL29" s="116"/>
      <c r="PVO29" s="15"/>
      <c r="PVP29" s="15"/>
      <c r="PVV29" s="118"/>
      <c r="PVW29" s="117"/>
      <c r="PVX29" s="105"/>
      <c r="PVY29" s="117"/>
      <c r="PWG29" s="116"/>
      <c r="PWJ29" s="15"/>
      <c r="PWK29" s="15"/>
      <c r="PWQ29" s="118"/>
      <c r="PWR29" s="117"/>
      <c r="PWS29" s="105"/>
      <c r="PWT29" s="117"/>
      <c r="PXB29" s="116"/>
      <c r="PXE29" s="15"/>
      <c r="PXF29" s="15"/>
      <c r="PXL29" s="118"/>
      <c r="PXM29" s="117"/>
      <c r="PXN29" s="105"/>
      <c r="PXO29" s="117"/>
      <c r="PXW29" s="116"/>
      <c r="PXZ29" s="15"/>
      <c r="PYA29" s="15"/>
      <c r="PYG29" s="118"/>
      <c r="PYH29" s="117"/>
      <c r="PYI29" s="105"/>
      <c r="PYJ29" s="117"/>
      <c r="PYR29" s="116"/>
      <c r="PYU29" s="15"/>
      <c r="PYV29" s="15"/>
      <c r="PZB29" s="118"/>
      <c r="PZC29" s="117"/>
      <c r="PZD29" s="105"/>
      <c r="PZE29" s="117"/>
      <c r="PZM29" s="116"/>
      <c r="PZP29" s="15"/>
      <c r="PZQ29" s="15"/>
      <c r="PZW29" s="118"/>
      <c r="PZX29" s="117"/>
      <c r="PZY29" s="105"/>
      <c r="PZZ29" s="117"/>
      <c r="QAH29" s="116"/>
      <c r="QAK29" s="15"/>
      <c r="QAL29" s="15"/>
      <c r="QAR29" s="118"/>
      <c r="QAS29" s="117"/>
      <c r="QAT29" s="105"/>
      <c r="QAU29" s="117"/>
      <c r="QBC29" s="116"/>
      <c r="QBF29" s="15"/>
      <c r="QBG29" s="15"/>
      <c r="QBM29" s="118"/>
      <c r="QBN29" s="117"/>
      <c r="QBO29" s="105"/>
      <c r="QBP29" s="117"/>
      <c r="QBX29" s="116"/>
      <c r="QCA29" s="15"/>
      <c r="QCB29" s="15"/>
      <c r="QCH29" s="118"/>
      <c r="QCI29" s="117"/>
      <c r="QCJ29" s="105"/>
      <c r="QCK29" s="117"/>
      <c r="QCS29" s="116"/>
      <c r="QCV29" s="15"/>
      <c r="QCW29" s="15"/>
      <c r="QDC29" s="118"/>
      <c r="QDD29" s="117"/>
      <c r="QDE29" s="105"/>
      <c r="QDF29" s="117"/>
      <c r="QDN29" s="116"/>
      <c r="QDQ29" s="15"/>
      <c r="QDR29" s="15"/>
      <c r="QDX29" s="118"/>
      <c r="QDY29" s="117"/>
      <c r="QDZ29" s="105"/>
      <c r="QEA29" s="117"/>
      <c r="QEI29" s="116"/>
      <c r="QEL29" s="15"/>
      <c r="QEM29" s="15"/>
      <c r="QES29" s="118"/>
      <c r="QET29" s="117"/>
      <c r="QEU29" s="105"/>
      <c r="QEV29" s="117"/>
      <c r="QFD29" s="116"/>
      <c r="QFG29" s="15"/>
      <c r="QFH29" s="15"/>
      <c r="QFN29" s="118"/>
      <c r="QFO29" s="117"/>
      <c r="QFP29" s="105"/>
      <c r="QFQ29" s="117"/>
      <c r="QFY29" s="116"/>
      <c r="QGB29" s="15"/>
      <c r="QGC29" s="15"/>
      <c r="QGI29" s="118"/>
      <c r="QGJ29" s="117"/>
      <c r="QGK29" s="105"/>
      <c r="QGL29" s="117"/>
      <c r="QGT29" s="116"/>
      <c r="QGW29" s="15"/>
      <c r="QGX29" s="15"/>
      <c r="QHD29" s="118"/>
      <c r="QHE29" s="117"/>
      <c r="QHF29" s="105"/>
      <c r="QHG29" s="117"/>
      <c r="QHO29" s="116"/>
      <c r="QHR29" s="15"/>
      <c r="QHS29" s="15"/>
      <c r="QHY29" s="118"/>
      <c r="QHZ29" s="117"/>
      <c r="QIA29" s="105"/>
      <c r="QIB29" s="117"/>
      <c r="QIJ29" s="116"/>
      <c r="QIM29" s="15"/>
      <c r="QIN29" s="15"/>
      <c r="QIT29" s="118"/>
      <c r="QIU29" s="117"/>
      <c r="QIV29" s="105"/>
      <c r="QIW29" s="117"/>
      <c r="QJE29" s="116"/>
      <c r="QJH29" s="15"/>
      <c r="QJI29" s="15"/>
      <c r="QJO29" s="118"/>
      <c r="QJP29" s="117"/>
      <c r="QJQ29" s="105"/>
      <c r="QJR29" s="117"/>
      <c r="QJZ29" s="116"/>
      <c r="QKC29" s="15"/>
      <c r="QKD29" s="15"/>
      <c r="QKJ29" s="118"/>
      <c r="QKK29" s="117"/>
      <c r="QKL29" s="105"/>
      <c r="QKM29" s="117"/>
      <c r="QKU29" s="116"/>
      <c r="QKX29" s="15"/>
      <c r="QKY29" s="15"/>
      <c r="QLE29" s="118"/>
      <c r="QLF29" s="117"/>
      <c r="QLG29" s="105"/>
      <c r="QLH29" s="117"/>
      <c r="QLP29" s="116"/>
      <c r="QLS29" s="15"/>
      <c r="QLT29" s="15"/>
      <c r="QLZ29" s="118"/>
      <c r="QMA29" s="117"/>
      <c r="QMB29" s="105"/>
      <c r="QMC29" s="117"/>
      <c r="QMK29" s="116"/>
      <c r="QMN29" s="15"/>
      <c r="QMO29" s="15"/>
      <c r="QMU29" s="118"/>
      <c r="QMV29" s="117"/>
      <c r="QMW29" s="105"/>
      <c r="QMX29" s="117"/>
      <c r="QNF29" s="116"/>
      <c r="QNI29" s="15"/>
      <c r="QNJ29" s="15"/>
      <c r="QNP29" s="118"/>
      <c r="QNQ29" s="117"/>
      <c r="QNR29" s="105"/>
      <c r="QNS29" s="117"/>
      <c r="QOA29" s="116"/>
      <c r="QOD29" s="15"/>
      <c r="QOE29" s="15"/>
      <c r="QOK29" s="118"/>
      <c r="QOL29" s="117"/>
      <c r="QOM29" s="105"/>
      <c r="QON29" s="117"/>
      <c r="QOV29" s="116"/>
      <c r="QOY29" s="15"/>
      <c r="QOZ29" s="15"/>
      <c r="QPF29" s="118"/>
      <c r="QPG29" s="117"/>
      <c r="QPH29" s="105"/>
      <c r="QPI29" s="117"/>
      <c r="QPQ29" s="116"/>
      <c r="QPT29" s="15"/>
      <c r="QPU29" s="15"/>
      <c r="QQA29" s="118"/>
      <c r="QQB29" s="117"/>
      <c r="QQC29" s="105"/>
      <c r="QQD29" s="117"/>
      <c r="QQL29" s="116"/>
      <c r="QQO29" s="15"/>
      <c r="QQP29" s="15"/>
      <c r="QQV29" s="118"/>
      <c r="QQW29" s="117"/>
      <c r="QQX29" s="105"/>
      <c r="QQY29" s="117"/>
      <c r="QRG29" s="116"/>
      <c r="QRJ29" s="15"/>
      <c r="QRK29" s="15"/>
      <c r="QRQ29" s="118"/>
      <c r="QRR29" s="117"/>
      <c r="QRS29" s="105"/>
      <c r="QRT29" s="117"/>
      <c r="QSB29" s="116"/>
      <c r="QSE29" s="15"/>
      <c r="QSF29" s="15"/>
      <c r="QSL29" s="118"/>
      <c r="QSM29" s="117"/>
      <c r="QSN29" s="105"/>
      <c r="QSO29" s="117"/>
      <c r="QSW29" s="116"/>
      <c r="QSZ29" s="15"/>
      <c r="QTA29" s="15"/>
      <c r="QTG29" s="118"/>
      <c r="QTH29" s="117"/>
      <c r="QTI29" s="105"/>
      <c r="QTJ29" s="117"/>
      <c r="QTR29" s="116"/>
      <c r="QTU29" s="15"/>
      <c r="QTV29" s="15"/>
      <c r="QUB29" s="118"/>
      <c r="QUC29" s="117"/>
      <c r="QUD29" s="105"/>
      <c r="QUE29" s="117"/>
      <c r="QUM29" s="116"/>
      <c r="QUP29" s="15"/>
      <c r="QUQ29" s="15"/>
      <c r="QUW29" s="118"/>
      <c r="QUX29" s="117"/>
      <c r="QUY29" s="105"/>
      <c r="QUZ29" s="117"/>
      <c r="QVH29" s="116"/>
      <c r="QVK29" s="15"/>
      <c r="QVL29" s="15"/>
      <c r="QVR29" s="118"/>
      <c r="QVS29" s="117"/>
      <c r="QVT29" s="105"/>
      <c r="QVU29" s="117"/>
      <c r="QWC29" s="116"/>
      <c r="QWF29" s="15"/>
      <c r="QWG29" s="15"/>
      <c r="QWM29" s="118"/>
      <c r="QWN29" s="117"/>
      <c r="QWO29" s="105"/>
      <c r="QWP29" s="117"/>
      <c r="QWX29" s="116"/>
      <c r="QXA29" s="15"/>
      <c r="QXB29" s="15"/>
      <c r="QXH29" s="118"/>
      <c r="QXI29" s="117"/>
      <c r="QXJ29" s="105"/>
      <c r="QXK29" s="117"/>
      <c r="QXS29" s="116"/>
      <c r="QXV29" s="15"/>
      <c r="QXW29" s="15"/>
      <c r="QYC29" s="118"/>
      <c r="QYD29" s="117"/>
      <c r="QYE29" s="105"/>
      <c r="QYF29" s="117"/>
      <c r="QYN29" s="116"/>
      <c r="QYQ29" s="15"/>
      <c r="QYR29" s="15"/>
      <c r="QYX29" s="118"/>
      <c r="QYY29" s="117"/>
      <c r="QYZ29" s="105"/>
      <c r="QZA29" s="117"/>
      <c r="QZI29" s="116"/>
      <c r="QZL29" s="15"/>
      <c r="QZM29" s="15"/>
      <c r="QZS29" s="118"/>
      <c r="QZT29" s="117"/>
      <c r="QZU29" s="105"/>
      <c r="QZV29" s="117"/>
      <c r="RAD29" s="116"/>
      <c r="RAG29" s="15"/>
      <c r="RAH29" s="15"/>
      <c r="RAN29" s="118"/>
      <c r="RAO29" s="117"/>
      <c r="RAP29" s="105"/>
      <c r="RAQ29" s="117"/>
      <c r="RAY29" s="116"/>
      <c r="RBB29" s="15"/>
      <c r="RBC29" s="15"/>
      <c r="RBI29" s="118"/>
      <c r="RBJ29" s="117"/>
      <c r="RBK29" s="105"/>
      <c r="RBL29" s="117"/>
      <c r="RBT29" s="116"/>
      <c r="RBW29" s="15"/>
      <c r="RBX29" s="15"/>
      <c r="RCD29" s="118"/>
      <c r="RCE29" s="117"/>
      <c r="RCF29" s="105"/>
      <c r="RCG29" s="117"/>
      <c r="RCO29" s="116"/>
      <c r="RCR29" s="15"/>
      <c r="RCS29" s="15"/>
      <c r="RCY29" s="118"/>
      <c r="RCZ29" s="117"/>
      <c r="RDA29" s="105"/>
      <c r="RDB29" s="117"/>
      <c r="RDJ29" s="116"/>
      <c r="RDM29" s="15"/>
      <c r="RDN29" s="15"/>
      <c r="RDT29" s="118"/>
      <c r="RDU29" s="117"/>
      <c r="RDV29" s="105"/>
      <c r="RDW29" s="117"/>
      <c r="REE29" s="116"/>
      <c r="REH29" s="15"/>
      <c r="REI29" s="15"/>
      <c r="REO29" s="118"/>
      <c r="REP29" s="117"/>
      <c r="REQ29" s="105"/>
      <c r="RER29" s="117"/>
      <c r="REZ29" s="116"/>
      <c r="RFC29" s="15"/>
      <c r="RFD29" s="15"/>
      <c r="RFJ29" s="118"/>
      <c r="RFK29" s="117"/>
      <c r="RFL29" s="105"/>
      <c r="RFM29" s="117"/>
      <c r="RFU29" s="116"/>
      <c r="RFX29" s="15"/>
      <c r="RFY29" s="15"/>
      <c r="RGE29" s="118"/>
      <c r="RGF29" s="117"/>
      <c r="RGG29" s="105"/>
      <c r="RGH29" s="117"/>
      <c r="RGP29" s="116"/>
      <c r="RGS29" s="15"/>
      <c r="RGT29" s="15"/>
      <c r="RGZ29" s="118"/>
      <c r="RHA29" s="117"/>
      <c r="RHB29" s="105"/>
      <c r="RHC29" s="117"/>
      <c r="RHK29" s="116"/>
      <c r="RHN29" s="15"/>
      <c r="RHO29" s="15"/>
      <c r="RHU29" s="118"/>
      <c r="RHV29" s="117"/>
      <c r="RHW29" s="105"/>
      <c r="RHX29" s="117"/>
      <c r="RIF29" s="116"/>
      <c r="RII29" s="15"/>
      <c r="RIJ29" s="15"/>
      <c r="RIP29" s="118"/>
      <c r="RIQ29" s="117"/>
      <c r="RIR29" s="105"/>
      <c r="RIS29" s="117"/>
      <c r="RJA29" s="116"/>
      <c r="RJD29" s="15"/>
      <c r="RJE29" s="15"/>
      <c r="RJK29" s="118"/>
      <c r="RJL29" s="117"/>
      <c r="RJM29" s="105"/>
      <c r="RJN29" s="117"/>
      <c r="RJV29" s="116"/>
      <c r="RJY29" s="15"/>
      <c r="RJZ29" s="15"/>
      <c r="RKF29" s="118"/>
      <c r="RKG29" s="117"/>
      <c r="RKH29" s="105"/>
      <c r="RKI29" s="117"/>
      <c r="RKQ29" s="116"/>
      <c r="RKT29" s="15"/>
      <c r="RKU29" s="15"/>
      <c r="RLA29" s="118"/>
      <c r="RLB29" s="117"/>
      <c r="RLC29" s="105"/>
      <c r="RLD29" s="117"/>
      <c r="RLL29" s="116"/>
      <c r="RLO29" s="15"/>
      <c r="RLP29" s="15"/>
      <c r="RLV29" s="118"/>
      <c r="RLW29" s="117"/>
      <c r="RLX29" s="105"/>
      <c r="RLY29" s="117"/>
      <c r="RMG29" s="116"/>
      <c r="RMJ29" s="15"/>
      <c r="RMK29" s="15"/>
      <c r="RMQ29" s="118"/>
      <c r="RMR29" s="117"/>
      <c r="RMS29" s="105"/>
      <c r="RMT29" s="117"/>
      <c r="RNB29" s="116"/>
      <c r="RNE29" s="15"/>
      <c r="RNF29" s="15"/>
      <c r="RNL29" s="118"/>
      <c r="RNM29" s="117"/>
      <c r="RNN29" s="105"/>
      <c r="RNO29" s="117"/>
      <c r="RNW29" s="116"/>
      <c r="RNZ29" s="15"/>
      <c r="ROA29" s="15"/>
      <c r="ROG29" s="118"/>
      <c r="ROH29" s="117"/>
      <c r="ROI29" s="105"/>
      <c r="ROJ29" s="117"/>
      <c r="ROR29" s="116"/>
      <c r="ROU29" s="15"/>
      <c r="ROV29" s="15"/>
      <c r="RPB29" s="118"/>
      <c r="RPC29" s="117"/>
      <c r="RPD29" s="105"/>
      <c r="RPE29" s="117"/>
      <c r="RPM29" s="116"/>
      <c r="RPP29" s="15"/>
      <c r="RPQ29" s="15"/>
      <c r="RPW29" s="118"/>
      <c r="RPX29" s="117"/>
      <c r="RPY29" s="105"/>
      <c r="RPZ29" s="117"/>
      <c r="RQH29" s="116"/>
      <c r="RQK29" s="15"/>
      <c r="RQL29" s="15"/>
      <c r="RQR29" s="118"/>
      <c r="RQS29" s="117"/>
      <c r="RQT29" s="105"/>
      <c r="RQU29" s="117"/>
      <c r="RRC29" s="116"/>
      <c r="RRF29" s="15"/>
      <c r="RRG29" s="15"/>
      <c r="RRM29" s="118"/>
      <c r="RRN29" s="117"/>
      <c r="RRO29" s="105"/>
      <c r="RRP29" s="117"/>
      <c r="RRX29" s="116"/>
      <c r="RSA29" s="15"/>
      <c r="RSB29" s="15"/>
      <c r="RSH29" s="118"/>
      <c r="RSI29" s="117"/>
      <c r="RSJ29" s="105"/>
      <c r="RSK29" s="117"/>
      <c r="RSS29" s="116"/>
      <c r="RSV29" s="15"/>
      <c r="RSW29" s="15"/>
      <c r="RTC29" s="118"/>
      <c r="RTD29" s="117"/>
      <c r="RTE29" s="105"/>
      <c r="RTF29" s="117"/>
      <c r="RTN29" s="116"/>
      <c r="RTQ29" s="15"/>
      <c r="RTR29" s="15"/>
      <c r="RTX29" s="118"/>
      <c r="RTY29" s="117"/>
      <c r="RTZ29" s="105"/>
      <c r="RUA29" s="117"/>
      <c r="RUI29" s="116"/>
      <c r="RUL29" s="15"/>
      <c r="RUM29" s="15"/>
      <c r="RUS29" s="118"/>
      <c r="RUT29" s="117"/>
      <c r="RUU29" s="105"/>
      <c r="RUV29" s="117"/>
      <c r="RVD29" s="116"/>
      <c r="RVG29" s="15"/>
      <c r="RVH29" s="15"/>
      <c r="RVN29" s="118"/>
      <c r="RVO29" s="117"/>
      <c r="RVP29" s="105"/>
      <c r="RVQ29" s="117"/>
      <c r="RVY29" s="116"/>
      <c r="RWB29" s="15"/>
      <c r="RWC29" s="15"/>
      <c r="RWI29" s="118"/>
      <c r="RWJ29" s="117"/>
      <c r="RWK29" s="105"/>
      <c r="RWL29" s="117"/>
      <c r="RWT29" s="116"/>
      <c r="RWW29" s="15"/>
      <c r="RWX29" s="15"/>
      <c r="RXD29" s="118"/>
      <c r="RXE29" s="117"/>
      <c r="RXF29" s="105"/>
      <c r="RXG29" s="117"/>
      <c r="RXO29" s="116"/>
      <c r="RXR29" s="15"/>
      <c r="RXS29" s="15"/>
      <c r="RXY29" s="118"/>
      <c r="RXZ29" s="117"/>
      <c r="RYA29" s="105"/>
      <c r="RYB29" s="117"/>
      <c r="RYJ29" s="116"/>
      <c r="RYM29" s="15"/>
      <c r="RYN29" s="15"/>
      <c r="RYT29" s="118"/>
      <c r="RYU29" s="117"/>
      <c r="RYV29" s="105"/>
      <c r="RYW29" s="117"/>
      <c r="RZE29" s="116"/>
      <c r="RZH29" s="15"/>
      <c r="RZI29" s="15"/>
      <c r="RZO29" s="118"/>
      <c r="RZP29" s="117"/>
      <c r="RZQ29" s="105"/>
      <c r="RZR29" s="117"/>
      <c r="RZZ29" s="116"/>
      <c r="SAC29" s="15"/>
      <c r="SAD29" s="15"/>
      <c r="SAJ29" s="118"/>
      <c r="SAK29" s="117"/>
      <c r="SAL29" s="105"/>
      <c r="SAM29" s="117"/>
      <c r="SAU29" s="116"/>
      <c r="SAX29" s="15"/>
      <c r="SAY29" s="15"/>
      <c r="SBE29" s="118"/>
      <c r="SBF29" s="117"/>
      <c r="SBG29" s="105"/>
      <c r="SBH29" s="117"/>
      <c r="SBP29" s="116"/>
      <c r="SBS29" s="15"/>
      <c r="SBT29" s="15"/>
      <c r="SBZ29" s="118"/>
      <c r="SCA29" s="117"/>
      <c r="SCB29" s="105"/>
      <c r="SCC29" s="117"/>
      <c r="SCK29" s="116"/>
      <c r="SCN29" s="15"/>
      <c r="SCO29" s="15"/>
      <c r="SCU29" s="118"/>
      <c r="SCV29" s="117"/>
      <c r="SCW29" s="105"/>
      <c r="SCX29" s="117"/>
      <c r="SDF29" s="116"/>
      <c r="SDI29" s="15"/>
      <c r="SDJ29" s="15"/>
      <c r="SDP29" s="118"/>
      <c r="SDQ29" s="117"/>
      <c r="SDR29" s="105"/>
      <c r="SDS29" s="117"/>
      <c r="SEA29" s="116"/>
      <c r="SED29" s="15"/>
      <c r="SEE29" s="15"/>
      <c r="SEK29" s="118"/>
      <c r="SEL29" s="117"/>
      <c r="SEM29" s="105"/>
      <c r="SEN29" s="117"/>
      <c r="SEV29" s="116"/>
      <c r="SEY29" s="15"/>
      <c r="SEZ29" s="15"/>
      <c r="SFF29" s="118"/>
      <c r="SFG29" s="117"/>
      <c r="SFH29" s="105"/>
      <c r="SFI29" s="117"/>
      <c r="SFQ29" s="116"/>
      <c r="SFT29" s="15"/>
      <c r="SFU29" s="15"/>
      <c r="SGA29" s="118"/>
      <c r="SGB29" s="117"/>
      <c r="SGC29" s="105"/>
      <c r="SGD29" s="117"/>
      <c r="SGL29" s="116"/>
      <c r="SGO29" s="15"/>
      <c r="SGP29" s="15"/>
      <c r="SGV29" s="118"/>
      <c r="SGW29" s="117"/>
      <c r="SGX29" s="105"/>
      <c r="SGY29" s="117"/>
      <c r="SHG29" s="116"/>
      <c r="SHJ29" s="15"/>
      <c r="SHK29" s="15"/>
      <c r="SHQ29" s="118"/>
      <c r="SHR29" s="117"/>
      <c r="SHS29" s="105"/>
      <c r="SHT29" s="117"/>
      <c r="SIB29" s="116"/>
      <c r="SIE29" s="15"/>
      <c r="SIF29" s="15"/>
      <c r="SIL29" s="118"/>
      <c r="SIM29" s="117"/>
      <c r="SIN29" s="105"/>
      <c r="SIO29" s="117"/>
      <c r="SIW29" s="116"/>
      <c r="SIZ29" s="15"/>
      <c r="SJA29" s="15"/>
      <c r="SJG29" s="118"/>
      <c r="SJH29" s="117"/>
      <c r="SJI29" s="105"/>
      <c r="SJJ29" s="117"/>
      <c r="SJR29" s="116"/>
      <c r="SJU29" s="15"/>
      <c r="SJV29" s="15"/>
      <c r="SKB29" s="118"/>
      <c r="SKC29" s="117"/>
      <c r="SKD29" s="105"/>
      <c r="SKE29" s="117"/>
      <c r="SKM29" s="116"/>
      <c r="SKP29" s="15"/>
      <c r="SKQ29" s="15"/>
      <c r="SKW29" s="118"/>
      <c r="SKX29" s="117"/>
      <c r="SKY29" s="105"/>
      <c r="SKZ29" s="117"/>
      <c r="SLH29" s="116"/>
      <c r="SLK29" s="15"/>
      <c r="SLL29" s="15"/>
      <c r="SLR29" s="118"/>
      <c r="SLS29" s="117"/>
      <c r="SLT29" s="105"/>
      <c r="SLU29" s="117"/>
      <c r="SMC29" s="116"/>
      <c r="SMF29" s="15"/>
      <c r="SMG29" s="15"/>
      <c r="SMM29" s="118"/>
      <c r="SMN29" s="117"/>
      <c r="SMO29" s="105"/>
      <c r="SMP29" s="117"/>
      <c r="SMX29" s="116"/>
      <c r="SNA29" s="15"/>
      <c r="SNB29" s="15"/>
      <c r="SNH29" s="118"/>
      <c r="SNI29" s="117"/>
      <c r="SNJ29" s="105"/>
      <c r="SNK29" s="117"/>
      <c r="SNS29" s="116"/>
      <c r="SNV29" s="15"/>
      <c r="SNW29" s="15"/>
      <c r="SOC29" s="118"/>
      <c r="SOD29" s="117"/>
      <c r="SOE29" s="105"/>
      <c r="SOF29" s="117"/>
      <c r="SON29" s="116"/>
      <c r="SOQ29" s="15"/>
      <c r="SOR29" s="15"/>
      <c r="SOX29" s="118"/>
      <c r="SOY29" s="117"/>
      <c r="SOZ29" s="105"/>
      <c r="SPA29" s="117"/>
      <c r="SPI29" s="116"/>
      <c r="SPL29" s="15"/>
      <c r="SPM29" s="15"/>
      <c r="SPS29" s="118"/>
      <c r="SPT29" s="117"/>
      <c r="SPU29" s="105"/>
      <c r="SPV29" s="117"/>
      <c r="SQD29" s="116"/>
      <c r="SQG29" s="15"/>
      <c r="SQH29" s="15"/>
      <c r="SQN29" s="118"/>
      <c r="SQO29" s="117"/>
      <c r="SQP29" s="105"/>
      <c r="SQQ29" s="117"/>
      <c r="SQY29" s="116"/>
      <c r="SRB29" s="15"/>
      <c r="SRC29" s="15"/>
      <c r="SRI29" s="118"/>
      <c r="SRJ29" s="117"/>
      <c r="SRK29" s="105"/>
      <c r="SRL29" s="117"/>
      <c r="SRT29" s="116"/>
      <c r="SRW29" s="15"/>
      <c r="SRX29" s="15"/>
      <c r="SSD29" s="118"/>
      <c r="SSE29" s="117"/>
      <c r="SSF29" s="105"/>
      <c r="SSG29" s="117"/>
      <c r="SSO29" s="116"/>
      <c r="SSR29" s="15"/>
      <c r="SSS29" s="15"/>
      <c r="SSY29" s="118"/>
      <c r="SSZ29" s="117"/>
      <c r="STA29" s="105"/>
      <c r="STB29" s="117"/>
      <c r="STJ29" s="116"/>
      <c r="STM29" s="15"/>
      <c r="STN29" s="15"/>
      <c r="STT29" s="118"/>
      <c r="STU29" s="117"/>
      <c r="STV29" s="105"/>
      <c r="STW29" s="117"/>
      <c r="SUE29" s="116"/>
      <c r="SUH29" s="15"/>
      <c r="SUI29" s="15"/>
      <c r="SUO29" s="118"/>
      <c r="SUP29" s="117"/>
      <c r="SUQ29" s="105"/>
      <c r="SUR29" s="117"/>
      <c r="SUZ29" s="116"/>
      <c r="SVC29" s="15"/>
      <c r="SVD29" s="15"/>
      <c r="SVJ29" s="118"/>
      <c r="SVK29" s="117"/>
      <c r="SVL29" s="105"/>
      <c r="SVM29" s="117"/>
      <c r="SVU29" s="116"/>
      <c r="SVX29" s="15"/>
      <c r="SVY29" s="15"/>
      <c r="SWE29" s="118"/>
      <c r="SWF29" s="117"/>
      <c r="SWG29" s="105"/>
      <c r="SWH29" s="117"/>
      <c r="SWP29" s="116"/>
      <c r="SWS29" s="15"/>
      <c r="SWT29" s="15"/>
      <c r="SWZ29" s="118"/>
      <c r="SXA29" s="117"/>
      <c r="SXB29" s="105"/>
      <c r="SXC29" s="117"/>
      <c r="SXK29" s="116"/>
      <c r="SXN29" s="15"/>
      <c r="SXO29" s="15"/>
      <c r="SXU29" s="118"/>
      <c r="SXV29" s="117"/>
      <c r="SXW29" s="105"/>
      <c r="SXX29" s="117"/>
      <c r="SYF29" s="116"/>
      <c r="SYI29" s="15"/>
      <c r="SYJ29" s="15"/>
      <c r="SYP29" s="118"/>
      <c r="SYQ29" s="117"/>
      <c r="SYR29" s="105"/>
      <c r="SYS29" s="117"/>
      <c r="SZA29" s="116"/>
      <c r="SZD29" s="15"/>
      <c r="SZE29" s="15"/>
      <c r="SZK29" s="118"/>
      <c r="SZL29" s="117"/>
      <c r="SZM29" s="105"/>
      <c r="SZN29" s="117"/>
      <c r="SZV29" s="116"/>
      <c r="SZY29" s="15"/>
      <c r="SZZ29" s="15"/>
      <c r="TAF29" s="118"/>
      <c r="TAG29" s="117"/>
      <c r="TAH29" s="105"/>
      <c r="TAI29" s="117"/>
      <c r="TAQ29" s="116"/>
      <c r="TAT29" s="15"/>
      <c r="TAU29" s="15"/>
      <c r="TBA29" s="118"/>
      <c r="TBB29" s="117"/>
      <c r="TBC29" s="105"/>
      <c r="TBD29" s="117"/>
      <c r="TBL29" s="116"/>
      <c r="TBO29" s="15"/>
      <c r="TBP29" s="15"/>
      <c r="TBV29" s="118"/>
      <c r="TBW29" s="117"/>
      <c r="TBX29" s="105"/>
      <c r="TBY29" s="117"/>
      <c r="TCG29" s="116"/>
      <c r="TCJ29" s="15"/>
      <c r="TCK29" s="15"/>
      <c r="TCQ29" s="118"/>
      <c r="TCR29" s="117"/>
      <c r="TCS29" s="105"/>
      <c r="TCT29" s="117"/>
      <c r="TDB29" s="116"/>
      <c r="TDE29" s="15"/>
      <c r="TDF29" s="15"/>
      <c r="TDL29" s="118"/>
      <c r="TDM29" s="117"/>
      <c r="TDN29" s="105"/>
      <c r="TDO29" s="117"/>
      <c r="TDW29" s="116"/>
      <c r="TDZ29" s="15"/>
      <c r="TEA29" s="15"/>
      <c r="TEG29" s="118"/>
      <c r="TEH29" s="117"/>
      <c r="TEI29" s="105"/>
      <c r="TEJ29" s="117"/>
      <c r="TER29" s="116"/>
      <c r="TEU29" s="15"/>
      <c r="TEV29" s="15"/>
      <c r="TFB29" s="118"/>
      <c r="TFC29" s="117"/>
      <c r="TFD29" s="105"/>
      <c r="TFE29" s="117"/>
      <c r="TFM29" s="116"/>
      <c r="TFP29" s="15"/>
      <c r="TFQ29" s="15"/>
      <c r="TFW29" s="118"/>
      <c r="TFX29" s="117"/>
      <c r="TFY29" s="105"/>
      <c r="TFZ29" s="117"/>
      <c r="TGH29" s="116"/>
      <c r="TGK29" s="15"/>
      <c r="TGL29" s="15"/>
      <c r="TGR29" s="118"/>
      <c r="TGS29" s="117"/>
      <c r="TGT29" s="105"/>
      <c r="TGU29" s="117"/>
      <c r="THC29" s="116"/>
      <c r="THF29" s="15"/>
      <c r="THG29" s="15"/>
      <c r="THM29" s="118"/>
      <c r="THN29" s="117"/>
      <c r="THO29" s="105"/>
      <c r="THP29" s="117"/>
      <c r="THX29" s="116"/>
      <c r="TIA29" s="15"/>
      <c r="TIB29" s="15"/>
      <c r="TIH29" s="118"/>
      <c r="TII29" s="117"/>
      <c r="TIJ29" s="105"/>
      <c r="TIK29" s="117"/>
      <c r="TIS29" s="116"/>
      <c r="TIV29" s="15"/>
      <c r="TIW29" s="15"/>
      <c r="TJC29" s="118"/>
      <c r="TJD29" s="117"/>
      <c r="TJE29" s="105"/>
      <c r="TJF29" s="117"/>
      <c r="TJN29" s="116"/>
      <c r="TJQ29" s="15"/>
      <c r="TJR29" s="15"/>
      <c r="TJX29" s="118"/>
      <c r="TJY29" s="117"/>
      <c r="TJZ29" s="105"/>
      <c r="TKA29" s="117"/>
      <c r="TKI29" s="116"/>
      <c r="TKL29" s="15"/>
      <c r="TKM29" s="15"/>
      <c r="TKS29" s="118"/>
      <c r="TKT29" s="117"/>
      <c r="TKU29" s="105"/>
      <c r="TKV29" s="117"/>
      <c r="TLD29" s="116"/>
      <c r="TLG29" s="15"/>
      <c r="TLH29" s="15"/>
      <c r="TLN29" s="118"/>
      <c r="TLO29" s="117"/>
      <c r="TLP29" s="105"/>
      <c r="TLQ29" s="117"/>
      <c r="TLY29" s="116"/>
      <c r="TMB29" s="15"/>
      <c r="TMC29" s="15"/>
      <c r="TMI29" s="118"/>
      <c r="TMJ29" s="117"/>
      <c r="TMK29" s="105"/>
      <c r="TML29" s="117"/>
      <c r="TMT29" s="116"/>
      <c r="TMW29" s="15"/>
      <c r="TMX29" s="15"/>
      <c r="TND29" s="118"/>
      <c r="TNE29" s="117"/>
      <c r="TNF29" s="105"/>
      <c r="TNG29" s="117"/>
      <c r="TNO29" s="116"/>
      <c r="TNR29" s="15"/>
      <c r="TNS29" s="15"/>
      <c r="TNY29" s="118"/>
      <c r="TNZ29" s="117"/>
      <c r="TOA29" s="105"/>
      <c r="TOB29" s="117"/>
      <c r="TOJ29" s="116"/>
      <c r="TOM29" s="15"/>
      <c r="TON29" s="15"/>
      <c r="TOT29" s="118"/>
      <c r="TOU29" s="117"/>
      <c r="TOV29" s="105"/>
      <c r="TOW29" s="117"/>
      <c r="TPE29" s="116"/>
      <c r="TPH29" s="15"/>
      <c r="TPI29" s="15"/>
      <c r="TPO29" s="118"/>
      <c r="TPP29" s="117"/>
      <c r="TPQ29" s="105"/>
      <c r="TPR29" s="117"/>
      <c r="TPZ29" s="116"/>
      <c r="TQC29" s="15"/>
      <c r="TQD29" s="15"/>
      <c r="TQJ29" s="118"/>
      <c r="TQK29" s="117"/>
      <c r="TQL29" s="105"/>
      <c r="TQM29" s="117"/>
      <c r="TQU29" s="116"/>
      <c r="TQX29" s="15"/>
      <c r="TQY29" s="15"/>
      <c r="TRE29" s="118"/>
      <c r="TRF29" s="117"/>
      <c r="TRG29" s="105"/>
      <c r="TRH29" s="117"/>
      <c r="TRP29" s="116"/>
      <c r="TRS29" s="15"/>
      <c r="TRT29" s="15"/>
      <c r="TRZ29" s="118"/>
      <c r="TSA29" s="117"/>
      <c r="TSB29" s="105"/>
      <c r="TSC29" s="117"/>
      <c r="TSK29" s="116"/>
      <c r="TSN29" s="15"/>
      <c r="TSO29" s="15"/>
      <c r="TSU29" s="118"/>
      <c r="TSV29" s="117"/>
      <c r="TSW29" s="105"/>
      <c r="TSX29" s="117"/>
      <c r="TTF29" s="116"/>
      <c r="TTI29" s="15"/>
      <c r="TTJ29" s="15"/>
      <c r="TTP29" s="118"/>
      <c r="TTQ29" s="117"/>
      <c r="TTR29" s="105"/>
      <c r="TTS29" s="117"/>
      <c r="TUA29" s="116"/>
      <c r="TUD29" s="15"/>
      <c r="TUE29" s="15"/>
      <c r="TUK29" s="118"/>
      <c r="TUL29" s="117"/>
      <c r="TUM29" s="105"/>
      <c r="TUN29" s="117"/>
      <c r="TUV29" s="116"/>
      <c r="TUY29" s="15"/>
      <c r="TUZ29" s="15"/>
      <c r="TVF29" s="118"/>
      <c r="TVG29" s="117"/>
      <c r="TVH29" s="105"/>
      <c r="TVI29" s="117"/>
      <c r="TVQ29" s="116"/>
      <c r="TVT29" s="15"/>
      <c r="TVU29" s="15"/>
      <c r="TWA29" s="118"/>
      <c r="TWB29" s="117"/>
      <c r="TWC29" s="105"/>
      <c r="TWD29" s="117"/>
      <c r="TWL29" s="116"/>
      <c r="TWO29" s="15"/>
      <c r="TWP29" s="15"/>
      <c r="TWV29" s="118"/>
      <c r="TWW29" s="117"/>
      <c r="TWX29" s="105"/>
      <c r="TWY29" s="117"/>
      <c r="TXG29" s="116"/>
      <c r="TXJ29" s="15"/>
      <c r="TXK29" s="15"/>
      <c r="TXQ29" s="118"/>
      <c r="TXR29" s="117"/>
      <c r="TXS29" s="105"/>
      <c r="TXT29" s="117"/>
      <c r="TYB29" s="116"/>
      <c r="TYE29" s="15"/>
      <c r="TYF29" s="15"/>
      <c r="TYL29" s="118"/>
      <c r="TYM29" s="117"/>
      <c r="TYN29" s="105"/>
      <c r="TYO29" s="117"/>
      <c r="TYW29" s="116"/>
      <c r="TYZ29" s="15"/>
      <c r="TZA29" s="15"/>
      <c r="TZG29" s="118"/>
      <c r="TZH29" s="117"/>
      <c r="TZI29" s="105"/>
      <c r="TZJ29" s="117"/>
      <c r="TZR29" s="116"/>
      <c r="TZU29" s="15"/>
      <c r="TZV29" s="15"/>
      <c r="UAB29" s="118"/>
      <c r="UAC29" s="117"/>
      <c r="UAD29" s="105"/>
      <c r="UAE29" s="117"/>
      <c r="UAM29" s="116"/>
      <c r="UAP29" s="15"/>
      <c r="UAQ29" s="15"/>
      <c r="UAW29" s="118"/>
      <c r="UAX29" s="117"/>
      <c r="UAY29" s="105"/>
      <c r="UAZ29" s="117"/>
      <c r="UBH29" s="116"/>
      <c r="UBK29" s="15"/>
      <c r="UBL29" s="15"/>
      <c r="UBR29" s="118"/>
      <c r="UBS29" s="117"/>
      <c r="UBT29" s="105"/>
      <c r="UBU29" s="117"/>
      <c r="UCC29" s="116"/>
      <c r="UCF29" s="15"/>
      <c r="UCG29" s="15"/>
      <c r="UCM29" s="118"/>
      <c r="UCN29" s="117"/>
      <c r="UCO29" s="105"/>
      <c r="UCP29" s="117"/>
      <c r="UCX29" s="116"/>
      <c r="UDA29" s="15"/>
      <c r="UDB29" s="15"/>
      <c r="UDH29" s="118"/>
      <c r="UDI29" s="117"/>
      <c r="UDJ29" s="105"/>
      <c r="UDK29" s="117"/>
      <c r="UDS29" s="116"/>
      <c r="UDV29" s="15"/>
      <c r="UDW29" s="15"/>
      <c r="UEC29" s="118"/>
      <c r="UED29" s="117"/>
      <c r="UEE29" s="105"/>
      <c r="UEF29" s="117"/>
      <c r="UEN29" s="116"/>
      <c r="UEQ29" s="15"/>
      <c r="UER29" s="15"/>
      <c r="UEX29" s="118"/>
      <c r="UEY29" s="117"/>
      <c r="UEZ29" s="105"/>
      <c r="UFA29" s="117"/>
      <c r="UFI29" s="116"/>
      <c r="UFL29" s="15"/>
      <c r="UFM29" s="15"/>
      <c r="UFS29" s="118"/>
      <c r="UFT29" s="117"/>
      <c r="UFU29" s="105"/>
      <c r="UFV29" s="117"/>
      <c r="UGD29" s="116"/>
      <c r="UGG29" s="15"/>
      <c r="UGH29" s="15"/>
      <c r="UGN29" s="118"/>
      <c r="UGO29" s="117"/>
      <c r="UGP29" s="105"/>
      <c r="UGQ29" s="117"/>
      <c r="UGY29" s="116"/>
      <c r="UHB29" s="15"/>
      <c r="UHC29" s="15"/>
      <c r="UHI29" s="118"/>
      <c r="UHJ29" s="117"/>
      <c r="UHK29" s="105"/>
      <c r="UHL29" s="117"/>
      <c r="UHT29" s="116"/>
      <c r="UHW29" s="15"/>
      <c r="UHX29" s="15"/>
      <c r="UID29" s="118"/>
      <c r="UIE29" s="117"/>
      <c r="UIF29" s="105"/>
      <c r="UIG29" s="117"/>
      <c r="UIO29" s="116"/>
      <c r="UIR29" s="15"/>
      <c r="UIS29" s="15"/>
      <c r="UIY29" s="118"/>
      <c r="UIZ29" s="117"/>
      <c r="UJA29" s="105"/>
      <c r="UJB29" s="117"/>
      <c r="UJJ29" s="116"/>
      <c r="UJM29" s="15"/>
      <c r="UJN29" s="15"/>
      <c r="UJT29" s="118"/>
      <c r="UJU29" s="117"/>
      <c r="UJV29" s="105"/>
      <c r="UJW29" s="117"/>
      <c r="UKE29" s="116"/>
      <c r="UKH29" s="15"/>
      <c r="UKI29" s="15"/>
      <c r="UKO29" s="118"/>
      <c r="UKP29" s="117"/>
      <c r="UKQ29" s="105"/>
      <c r="UKR29" s="117"/>
      <c r="UKZ29" s="116"/>
      <c r="ULC29" s="15"/>
      <c r="ULD29" s="15"/>
      <c r="ULJ29" s="118"/>
      <c r="ULK29" s="117"/>
      <c r="ULL29" s="105"/>
      <c r="ULM29" s="117"/>
      <c r="ULU29" s="116"/>
      <c r="ULX29" s="15"/>
      <c r="ULY29" s="15"/>
      <c r="UME29" s="118"/>
      <c r="UMF29" s="117"/>
      <c r="UMG29" s="105"/>
      <c r="UMH29" s="117"/>
      <c r="UMP29" s="116"/>
      <c r="UMS29" s="15"/>
      <c r="UMT29" s="15"/>
      <c r="UMZ29" s="118"/>
      <c r="UNA29" s="117"/>
      <c r="UNB29" s="105"/>
      <c r="UNC29" s="117"/>
      <c r="UNK29" s="116"/>
      <c r="UNN29" s="15"/>
      <c r="UNO29" s="15"/>
      <c r="UNU29" s="118"/>
      <c r="UNV29" s="117"/>
      <c r="UNW29" s="105"/>
      <c r="UNX29" s="117"/>
      <c r="UOF29" s="116"/>
      <c r="UOI29" s="15"/>
      <c r="UOJ29" s="15"/>
      <c r="UOP29" s="118"/>
      <c r="UOQ29" s="117"/>
      <c r="UOR29" s="105"/>
      <c r="UOS29" s="117"/>
      <c r="UPA29" s="116"/>
      <c r="UPD29" s="15"/>
      <c r="UPE29" s="15"/>
      <c r="UPK29" s="118"/>
      <c r="UPL29" s="117"/>
      <c r="UPM29" s="105"/>
      <c r="UPN29" s="117"/>
      <c r="UPV29" s="116"/>
      <c r="UPY29" s="15"/>
      <c r="UPZ29" s="15"/>
      <c r="UQF29" s="118"/>
      <c r="UQG29" s="117"/>
      <c r="UQH29" s="105"/>
      <c r="UQI29" s="117"/>
      <c r="UQQ29" s="116"/>
      <c r="UQT29" s="15"/>
      <c r="UQU29" s="15"/>
      <c r="URA29" s="118"/>
      <c r="URB29" s="117"/>
      <c r="URC29" s="105"/>
      <c r="URD29" s="117"/>
      <c r="URL29" s="116"/>
      <c r="URO29" s="15"/>
      <c r="URP29" s="15"/>
      <c r="URV29" s="118"/>
      <c r="URW29" s="117"/>
      <c r="URX29" s="105"/>
      <c r="URY29" s="117"/>
      <c r="USG29" s="116"/>
      <c r="USJ29" s="15"/>
      <c r="USK29" s="15"/>
      <c r="USQ29" s="118"/>
      <c r="USR29" s="117"/>
      <c r="USS29" s="105"/>
      <c r="UST29" s="117"/>
      <c r="UTB29" s="116"/>
      <c r="UTE29" s="15"/>
      <c r="UTF29" s="15"/>
      <c r="UTL29" s="118"/>
      <c r="UTM29" s="117"/>
      <c r="UTN29" s="105"/>
      <c r="UTO29" s="117"/>
      <c r="UTW29" s="116"/>
      <c r="UTZ29" s="15"/>
      <c r="UUA29" s="15"/>
      <c r="UUG29" s="118"/>
      <c r="UUH29" s="117"/>
      <c r="UUI29" s="105"/>
      <c r="UUJ29" s="117"/>
      <c r="UUR29" s="116"/>
      <c r="UUU29" s="15"/>
      <c r="UUV29" s="15"/>
      <c r="UVB29" s="118"/>
      <c r="UVC29" s="117"/>
      <c r="UVD29" s="105"/>
      <c r="UVE29" s="117"/>
      <c r="UVM29" s="116"/>
      <c r="UVP29" s="15"/>
      <c r="UVQ29" s="15"/>
      <c r="UVW29" s="118"/>
      <c r="UVX29" s="117"/>
      <c r="UVY29" s="105"/>
      <c r="UVZ29" s="117"/>
      <c r="UWH29" s="116"/>
      <c r="UWK29" s="15"/>
      <c r="UWL29" s="15"/>
      <c r="UWR29" s="118"/>
      <c r="UWS29" s="117"/>
      <c r="UWT29" s="105"/>
      <c r="UWU29" s="117"/>
      <c r="UXC29" s="116"/>
      <c r="UXF29" s="15"/>
      <c r="UXG29" s="15"/>
      <c r="UXM29" s="118"/>
      <c r="UXN29" s="117"/>
      <c r="UXO29" s="105"/>
      <c r="UXP29" s="117"/>
      <c r="UXX29" s="116"/>
      <c r="UYA29" s="15"/>
      <c r="UYB29" s="15"/>
      <c r="UYH29" s="118"/>
      <c r="UYI29" s="117"/>
      <c r="UYJ29" s="105"/>
      <c r="UYK29" s="117"/>
      <c r="UYS29" s="116"/>
      <c r="UYV29" s="15"/>
      <c r="UYW29" s="15"/>
      <c r="UZC29" s="118"/>
      <c r="UZD29" s="117"/>
      <c r="UZE29" s="105"/>
      <c r="UZF29" s="117"/>
      <c r="UZN29" s="116"/>
      <c r="UZQ29" s="15"/>
      <c r="UZR29" s="15"/>
      <c r="UZX29" s="118"/>
      <c r="UZY29" s="117"/>
      <c r="UZZ29" s="105"/>
      <c r="VAA29" s="117"/>
      <c r="VAI29" s="116"/>
      <c r="VAL29" s="15"/>
      <c r="VAM29" s="15"/>
      <c r="VAS29" s="118"/>
      <c r="VAT29" s="117"/>
      <c r="VAU29" s="105"/>
      <c r="VAV29" s="117"/>
      <c r="VBD29" s="116"/>
      <c r="VBG29" s="15"/>
      <c r="VBH29" s="15"/>
      <c r="VBN29" s="118"/>
      <c r="VBO29" s="117"/>
      <c r="VBP29" s="105"/>
      <c r="VBQ29" s="117"/>
      <c r="VBY29" s="116"/>
      <c r="VCB29" s="15"/>
      <c r="VCC29" s="15"/>
      <c r="VCI29" s="118"/>
      <c r="VCJ29" s="117"/>
      <c r="VCK29" s="105"/>
      <c r="VCL29" s="117"/>
      <c r="VCT29" s="116"/>
      <c r="VCW29" s="15"/>
      <c r="VCX29" s="15"/>
      <c r="VDD29" s="118"/>
      <c r="VDE29" s="117"/>
      <c r="VDF29" s="105"/>
      <c r="VDG29" s="117"/>
      <c r="VDO29" s="116"/>
      <c r="VDR29" s="15"/>
      <c r="VDS29" s="15"/>
      <c r="VDY29" s="118"/>
      <c r="VDZ29" s="117"/>
      <c r="VEA29" s="105"/>
      <c r="VEB29" s="117"/>
      <c r="VEJ29" s="116"/>
      <c r="VEM29" s="15"/>
      <c r="VEN29" s="15"/>
      <c r="VET29" s="118"/>
      <c r="VEU29" s="117"/>
      <c r="VEV29" s="105"/>
      <c r="VEW29" s="117"/>
      <c r="VFE29" s="116"/>
      <c r="VFH29" s="15"/>
      <c r="VFI29" s="15"/>
      <c r="VFO29" s="118"/>
      <c r="VFP29" s="117"/>
      <c r="VFQ29" s="105"/>
      <c r="VFR29" s="117"/>
      <c r="VFZ29" s="116"/>
      <c r="VGC29" s="15"/>
      <c r="VGD29" s="15"/>
      <c r="VGJ29" s="118"/>
      <c r="VGK29" s="117"/>
      <c r="VGL29" s="105"/>
      <c r="VGM29" s="117"/>
      <c r="VGU29" s="116"/>
      <c r="VGX29" s="15"/>
      <c r="VGY29" s="15"/>
      <c r="VHE29" s="118"/>
      <c r="VHF29" s="117"/>
      <c r="VHG29" s="105"/>
      <c r="VHH29" s="117"/>
      <c r="VHP29" s="116"/>
      <c r="VHS29" s="15"/>
      <c r="VHT29" s="15"/>
      <c r="VHZ29" s="118"/>
      <c r="VIA29" s="117"/>
      <c r="VIB29" s="105"/>
      <c r="VIC29" s="117"/>
      <c r="VIK29" s="116"/>
      <c r="VIN29" s="15"/>
      <c r="VIO29" s="15"/>
      <c r="VIU29" s="118"/>
      <c r="VIV29" s="117"/>
      <c r="VIW29" s="105"/>
      <c r="VIX29" s="117"/>
      <c r="VJF29" s="116"/>
      <c r="VJI29" s="15"/>
      <c r="VJJ29" s="15"/>
      <c r="VJP29" s="118"/>
      <c r="VJQ29" s="117"/>
      <c r="VJR29" s="105"/>
      <c r="VJS29" s="117"/>
      <c r="VKA29" s="116"/>
      <c r="VKD29" s="15"/>
      <c r="VKE29" s="15"/>
      <c r="VKK29" s="118"/>
      <c r="VKL29" s="117"/>
      <c r="VKM29" s="105"/>
      <c r="VKN29" s="117"/>
      <c r="VKV29" s="116"/>
      <c r="VKY29" s="15"/>
      <c r="VKZ29" s="15"/>
      <c r="VLF29" s="118"/>
      <c r="VLG29" s="117"/>
      <c r="VLH29" s="105"/>
      <c r="VLI29" s="117"/>
      <c r="VLQ29" s="116"/>
      <c r="VLT29" s="15"/>
      <c r="VLU29" s="15"/>
      <c r="VMA29" s="118"/>
      <c r="VMB29" s="117"/>
      <c r="VMC29" s="105"/>
      <c r="VMD29" s="117"/>
      <c r="VML29" s="116"/>
      <c r="VMO29" s="15"/>
      <c r="VMP29" s="15"/>
      <c r="VMV29" s="118"/>
      <c r="VMW29" s="117"/>
      <c r="VMX29" s="105"/>
      <c r="VMY29" s="117"/>
      <c r="VNG29" s="116"/>
      <c r="VNJ29" s="15"/>
      <c r="VNK29" s="15"/>
      <c r="VNQ29" s="118"/>
      <c r="VNR29" s="117"/>
      <c r="VNS29" s="105"/>
      <c r="VNT29" s="117"/>
      <c r="VOB29" s="116"/>
      <c r="VOE29" s="15"/>
      <c r="VOF29" s="15"/>
      <c r="VOL29" s="118"/>
      <c r="VOM29" s="117"/>
      <c r="VON29" s="105"/>
      <c r="VOO29" s="117"/>
      <c r="VOW29" s="116"/>
      <c r="VOZ29" s="15"/>
      <c r="VPA29" s="15"/>
      <c r="VPG29" s="118"/>
      <c r="VPH29" s="117"/>
      <c r="VPI29" s="105"/>
      <c r="VPJ29" s="117"/>
      <c r="VPR29" s="116"/>
      <c r="VPU29" s="15"/>
      <c r="VPV29" s="15"/>
      <c r="VQB29" s="118"/>
      <c r="VQC29" s="117"/>
      <c r="VQD29" s="105"/>
      <c r="VQE29" s="117"/>
      <c r="VQM29" s="116"/>
      <c r="VQP29" s="15"/>
      <c r="VQQ29" s="15"/>
      <c r="VQW29" s="118"/>
      <c r="VQX29" s="117"/>
      <c r="VQY29" s="105"/>
      <c r="VQZ29" s="117"/>
      <c r="VRH29" s="116"/>
      <c r="VRK29" s="15"/>
      <c r="VRL29" s="15"/>
      <c r="VRR29" s="118"/>
      <c r="VRS29" s="117"/>
      <c r="VRT29" s="105"/>
      <c r="VRU29" s="117"/>
      <c r="VSC29" s="116"/>
      <c r="VSF29" s="15"/>
      <c r="VSG29" s="15"/>
      <c r="VSM29" s="118"/>
      <c r="VSN29" s="117"/>
      <c r="VSO29" s="105"/>
      <c r="VSP29" s="117"/>
      <c r="VSX29" s="116"/>
      <c r="VTA29" s="15"/>
      <c r="VTB29" s="15"/>
      <c r="VTH29" s="118"/>
      <c r="VTI29" s="117"/>
      <c r="VTJ29" s="105"/>
      <c r="VTK29" s="117"/>
      <c r="VTS29" s="116"/>
      <c r="VTV29" s="15"/>
      <c r="VTW29" s="15"/>
      <c r="VUC29" s="118"/>
      <c r="VUD29" s="117"/>
      <c r="VUE29" s="105"/>
      <c r="VUF29" s="117"/>
      <c r="VUN29" s="116"/>
      <c r="VUQ29" s="15"/>
      <c r="VUR29" s="15"/>
      <c r="VUX29" s="118"/>
      <c r="VUY29" s="117"/>
      <c r="VUZ29" s="105"/>
      <c r="VVA29" s="117"/>
      <c r="VVI29" s="116"/>
      <c r="VVL29" s="15"/>
      <c r="VVM29" s="15"/>
      <c r="VVS29" s="118"/>
      <c r="VVT29" s="117"/>
      <c r="VVU29" s="105"/>
      <c r="VVV29" s="117"/>
      <c r="VWD29" s="116"/>
      <c r="VWG29" s="15"/>
      <c r="VWH29" s="15"/>
      <c r="VWN29" s="118"/>
      <c r="VWO29" s="117"/>
      <c r="VWP29" s="105"/>
      <c r="VWQ29" s="117"/>
      <c r="VWY29" s="116"/>
      <c r="VXB29" s="15"/>
      <c r="VXC29" s="15"/>
      <c r="VXI29" s="118"/>
      <c r="VXJ29" s="117"/>
      <c r="VXK29" s="105"/>
      <c r="VXL29" s="117"/>
      <c r="VXT29" s="116"/>
      <c r="VXW29" s="15"/>
      <c r="VXX29" s="15"/>
      <c r="VYD29" s="118"/>
      <c r="VYE29" s="117"/>
      <c r="VYF29" s="105"/>
      <c r="VYG29" s="117"/>
      <c r="VYO29" s="116"/>
      <c r="VYR29" s="15"/>
      <c r="VYS29" s="15"/>
      <c r="VYY29" s="118"/>
      <c r="VYZ29" s="117"/>
      <c r="VZA29" s="105"/>
      <c r="VZB29" s="117"/>
      <c r="VZJ29" s="116"/>
      <c r="VZM29" s="15"/>
      <c r="VZN29" s="15"/>
      <c r="VZT29" s="118"/>
      <c r="VZU29" s="117"/>
      <c r="VZV29" s="105"/>
      <c r="VZW29" s="117"/>
      <c r="WAE29" s="116"/>
      <c r="WAH29" s="15"/>
      <c r="WAI29" s="15"/>
      <c r="WAO29" s="118"/>
      <c r="WAP29" s="117"/>
      <c r="WAQ29" s="105"/>
      <c r="WAR29" s="117"/>
      <c r="WAZ29" s="116"/>
      <c r="WBC29" s="15"/>
      <c r="WBD29" s="15"/>
      <c r="WBJ29" s="118"/>
      <c r="WBK29" s="117"/>
      <c r="WBL29" s="105"/>
      <c r="WBM29" s="117"/>
      <c r="WBU29" s="116"/>
      <c r="WBX29" s="15"/>
      <c r="WBY29" s="15"/>
      <c r="WCE29" s="118"/>
      <c r="WCF29" s="117"/>
      <c r="WCG29" s="105"/>
      <c r="WCH29" s="117"/>
      <c r="WCP29" s="116"/>
      <c r="WCS29" s="15"/>
      <c r="WCT29" s="15"/>
      <c r="WCZ29" s="118"/>
      <c r="WDA29" s="117"/>
      <c r="WDB29" s="105"/>
      <c r="WDC29" s="117"/>
      <c r="WDK29" s="116"/>
      <c r="WDN29" s="15"/>
      <c r="WDO29" s="15"/>
      <c r="WDU29" s="118"/>
      <c r="WDV29" s="117"/>
      <c r="WDW29" s="105"/>
      <c r="WDX29" s="117"/>
      <c r="WEF29" s="116"/>
      <c r="WEI29" s="15"/>
      <c r="WEJ29" s="15"/>
      <c r="WEP29" s="118"/>
      <c r="WEQ29" s="117"/>
      <c r="WER29" s="105"/>
      <c r="WES29" s="117"/>
      <c r="WFA29" s="116"/>
      <c r="WFD29" s="15"/>
      <c r="WFE29" s="15"/>
      <c r="WFK29" s="118"/>
      <c r="WFL29" s="117"/>
      <c r="WFM29" s="105"/>
      <c r="WFN29" s="117"/>
      <c r="WFV29" s="116"/>
      <c r="WFY29" s="15"/>
      <c r="WFZ29" s="15"/>
      <c r="WGF29" s="118"/>
      <c r="WGG29" s="117"/>
      <c r="WGH29" s="105"/>
      <c r="WGI29" s="117"/>
      <c r="WGQ29" s="116"/>
      <c r="WGT29" s="15"/>
      <c r="WGU29" s="15"/>
      <c r="WHA29" s="118"/>
      <c r="WHB29" s="117"/>
      <c r="WHC29" s="105"/>
      <c r="WHD29" s="117"/>
      <c r="WHL29" s="116"/>
      <c r="WHO29" s="15"/>
      <c r="WHP29" s="15"/>
      <c r="WHV29" s="118"/>
      <c r="WHW29" s="117"/>
      <c r="WHX29" s="105"/>
      <c r="WHY29" s="117"/>
      <c r="WIG29" s="116"/>
      <c r="WIJ29" s="15"/>
      <c r="WIK29" s="15"/>
      <c r="WIQ29" s="118"/>
      <c r="WIR29" s="117"/>
      <c r="WIS29" s="105"/>
      <c r="WIT29" s="117"/>
      <c r="WJB29" s="116"/>
      <c r="WJE29" s="15"/>
      <c r="WJF29" s="15"/>
      <c r="WJL29" s="118"/>
      <c r="WJM29" s="117"/>
      <c r="WJN29" s="105"/>
      <c r="WJO29" s="117"/>
      <c r="WJW29" s="116"/>
      <c r="WJZ29" s="15"/>
      <c r="WKA29" s="15"/>
      <c r="WKG29" s="118"/>
      <c r="WKH29" s="117"/>
      <c r="WKI29" s="105"/>
      <c r="WKJ29" s="117"/>
      <c r="WKR29" s="116"/>
      <c r="WKU29" s="15"/>
      <c r="WKV29" s="15"/>
      <c r="WLB29" s="118"/>
      <c r="WLC29" s="117"/>
      <c r="WLD29" s="105"/>
      <c r="WLE29" s="117"/>
      <c r="WLM29" s="116"/>
      <c r="WLP29" s="15"/>
      <c r="WLQ29" s="15"/>
      <c r="WLW29" s="118"/>
      <c r="WLX29" s="117"/>
      <c r="WLY29" s="105"/>
      <c r="WLZ29" s="117"/>
      <c r="WMH29" s="116"/>
      <c r="WMK29" s="15"/>
      <c r="WML29" s="15"/>
      <c r="WMR29" s="118"/>
      <c r="WMS29" s="117"/>
      <c r="WMT29" s="105"/>
      <c r="WMU29" s="117"/>
      <c r="WNC29" s="116"/>
      <c r="WNF29" s="15"/>
      <c r="WNG29" s="15"/>
      <c r="WNM29" s="118"/>
      <c r="WNN29" s="117"/>
      <c r="WNO29" s="105"/>
      <c r="WNP29" s="117"/>
      <c r="WNX29" s="116"/>
      <c r="WOA29" s="15"/>
      <c r="WOB29" s="15"/>
      <c r="WOH29" s="118"/>
      <c r="WOI29" s="117"/>
      <c r="WOJ29" s="105"/>
      <c r="WOK29" s="117"/>
      <c r="WOS29" s="116"/>
      <c r="WOV29" s="15"/>
      <c r="WOW29" s="15"/>
      <c r="WPC29" s="118"/>
      <c r="WPD29" s="117"/>
      <c r="WPE29" s="105"/>
      <c r="WPF29" s="117"/>
      <c r="WPN29" s="116"/>
      <c r="WPQ29" s="15"/>
      <c r="WPR29" s="15"/>
      <c r="WPX29" s="118"/>
      <c r="WPY29" s="117"/>
      <c r="WPZ29" s="105"/>
      <c r="WQA29" s="117"/>
      <c r="WQI29" s="116"/>
      <c r="WQL29" s="15"/>
      <c r="WQM29" s="15"/>
      <c r="WQS29" s="118"/>
      <c r="WQT29" s="117"/>
      <c r="WQU29" s="105"/>
      <c r="WQV29" s="117"/>
      <c r="WRD29" s="116"/>
      <c r="WRG29" s="15"/>
      <c r="WRH29" s="15"/>
      <c r="WRN29" s="118"/>
      <c r="WRO29" s="117"/>
      <c r="WRP29" s="105"/>
      <c r="WRQ29" s="117"/>
      <c r="WRY29" s="116"/>
      <c r="WSB29" s="15"/>
      <c r="WSC29" s="15"/>
      <c r="WSI29" s="118"/>
      <c r="WSJ29" s="117"/>
      <c r="WSK29" s="105"/>
      <c r="WSL29" s="117"/>
      <c r="WST29" s="116"/>
      <c r="WSW29" s="15"/>
      <c r="WSX29" s="15"/>
      <c r="WTD29" s="118"/>
      <c r="WTE29" s="117"/>
      <c r="WTF29" s="105"/>
      <c r="WTG29" s="117"/>
      <c r="WTO29" s="116"/>
      <c r="WTR29" s="15"/>
      <c r="WTS29" s="15"/>
      <c r="WTY29" s="118"/>
      <c r="WTZ29" s="117"/>
      <c r="WUA29" s="105"/>
      <c r="WUB29" s="117"/>
      <c r="WUJ29" s="116"/>
      <c r="WUM29" s="15"/>
      <c r="WUN29" s="15"/>
      <c r="WUT29" s="118"/>
      <c r="WUU29" s="117"/>
      <c r="WUV29" s="105"/>
      <c r="WUW29" s="117"/>
      <c r="WVE29" s="116"/>
      <c r="WVH29" s="15"/>
      <c r="WVI29" s="15"/>
      <c r="WVO29" s="118"/>
      <c r="WVP29" s="117"/>
      <c r="WVQ29" s="105"/>
      <c r="WVR29" s="117"/>
      <c r="WVZ29" s="116"/>
      <c r="WWC29" s="15"/>
      <c r="WWD29" s="15"/>
      <c r="WWJ29" s="118"/>
      <c r="WWK29" s="117"/>
      <c r="WWL29" s="105"/>
      <c r="WWM29" s="117"/>
      <c r="WWU29" s="116"/>
      <c r="WWX29" s="15"/>
      <c r="WWY29" s="15"/>
      <c r="WXE29" s="118"/>
      <c r="WXF29" s="117"/>
      <c r="WXG29" s="105"/>
      <c r="WXH29" s="117"/>
      <c r="WXP29" s="116"/>
      <c r="WXS29" s="15"/>
      <c r="WXT29" s="15"/>
      <c r="WXZ29" s="118"/>
      <c r="WYA29" s="117"/>
      <c r="WYB29" s="105"/>
      <c r="WYC29" s="117"/>
      <c r="WYK29" s="116"/>
      <c r="WYN29" s="15"/>
      <c r="WYO29" s="15"/>
      <c r="WYU29" s="118"/>
      <c r="WYV29" s="117"/>
      <c r="WYW29" s="105"/>
      <c r="WYX29" s="117"/>
      <c r="WZF29" s="116"/>
      <c r="WZI29" s="15"/>
      <c r="WZJ29" s="15"/>
      <c r="WZP29" s="118"/>
      <c r="WZQ29" s="117"/>
      <c r="WZR29" s="105"/>
      <c r="WZS29" s="117"/>
      <c r="XAA29" s="116"/>
      <c r="XAD29" s="15"/>
      <c r="XAE29" s="15"/>
      <c r="XAK29" s="118"/>
      <c r="XAL29" s="117"/>
      <c r="XAM29" s="105"/>
      <c r="XAN29" s="117"/>
      <c r="XAV29" s="116"/>
      <c r="XAY29" s="15"/>
      <c r="XAZ29" s="15"/>
      <c r="XBF29" s="118"/>
      <c r="XBG29" s="117"/>
      <c r="XBH29" s="105"/>
      <c r="XBI29" s="117"/>
      <c r="XBQ29" s="116"/>
      <c r="XBT29" s="15"/>
      <c r="XBU29" s="15"/>
      <c r="XCA29" s="118"/>
      <c r="XCB29" s="117"/>
      <c r="XCC29" s="105"/>
      <c r="XCD29" s="117"/>
      <c r="XCL29" s="116"/>
      <c r="XCO29" s="15"/>
      <c r="XCP29" s="15"/>
      <c r="XCV29" s="118"/>
      <c r="XCW29" s="117"/>
      <c r="XCX29" s="105"/>
      <c r="XCY29" s="117"/>
      <c r="XDG29" s="116"/>
      <c r="XDJ29" s="15"/>
      <c r="XDK29" s="15"/>
      <c r="XDQ29" s="118"/>
      <c r="XDR29" s="117"/>
      <c r="XDS29" s="105"/>
      <c r="XDT29" s="117"/>
      <c r="XEB29" s="116"/>
      <c r="XEE29" s="15"/>
      <c r="XEF29" s="15"/>
      <c r="XEL29" s="118"/>
      <c r="XEM29" s="117"/>
      <c r="XEN29" s="105"/>
      <c r="XEO29" s="117"/>
      <c r="XEW29" s="116"/>
      <c r="XEZ29" s="15"/>
      <c r="XFA29" s="15"/>
    </row>
    <row r="30" spans="1:1018 1026:2047 2055:3067 3073:4096 4102:5113 5121:6142 6150:8191 8197:9216 9219:10237 10245:12286 12292:13311 13314:14332 14340:16381" s="120" customFormat="1" x14ac:dyDescent="0.25">
      <c r="A30" s="17"/>
      <c r="B30" s="120">
        <v>523</v>
      </c>
      <c r="C30" s="120" t="s">
        <v>21</v>
      </c>
      <c r="D30" s="121" t="s">
        <v>325</v>
      </c>
      <c r="E30" s="120">
        <v>4</v>
      </c>
      <c r="G30" s="122" t="s">
        <v>327</v>
      </c>
      <c r="H30" s="123" t="s">
        <v>1037</v>
      </c>
      <c r="I30" s="106">
        <f>455248.32-6939.6-1176.25-110490.4</f>
        <v>336642.07000000007</v>
      </c>
      <c r="J30" s="123" t="s">
        <v>1036</v>
      </c>
      <c r="K30" s="121" t="s">
        <v>57</v>
      </c>
      <c r="L30" s="121" t="s">
        <v>57</v>
      </c>
      <c r="M30" s="121" t="s">
        <v>57</v>
      </c>
      <c r="N30" s="121" t="s">
        <v>57</v>
      </c>
      <c r="O30" s="121" t="s">
        <v>57</v>
      </c>
      <c r="P30" s="121" t="s">
        <v>57</v>
      </c>
      <c r="Q30" s="120" t="s">
        <v>57</v>
      </c>
      <c r="R30" s="124" t="s">
        <v>57</v>
      </c>
      <c r="S30" s="121" t="s">
        <v>57</v>
      </c>
      <c r="T30" s="121"/>
      <c r="U30" s="17"/>
      <c r="V30" s="15"/>
      <c r="AB30" s="122"/>
      <c r="AC30" s="123"/>
      <c r="AD30" s="106"/>
      <c r="AE30" s="123"/>
      <c r="AM30" s="125"/>
      <c r="AP30" s="15"/>
      <c r="AQ30" s="15"/>
      <c r="AW30" s="122"/>
      <c r="AX30" s="123"/>
      <c r="AY30" s="106"/>
      <c r="AZ30" s="123"/>
      <c r="BH30" s="125"/>
      <c r="BK30" s="15"/>
      <c r="BL30" s="15"/>
      <c r="BR30" s="122"/>
      <c r="BS30" s="123"/>
      <c r="BT30" s="106"/>
      <c r="BU30" s="123"/>
      <c r="CC30" s="125"/>
      <c r="CF30" s="15"/>
      <c r="CG30" s="15"/>
      <c r="CM30" s="122"/>
      <c r="CN30" s="123"/>
      <c r="CO30" s="106"/>
      <c r="CP30" s="123"/>
      <c r="CX30" s="125"/>
      <c r="DA30" s="15"/>
      <c r="DB30" s="15"/>
      <c r="DH30" s="122"/>
      <c r="DI30" s="123"/>
      <c r="DJ30" s="106"/>
      <c r="DK30" s="123"/>
      <c r="DS30" s="125"/>
      <c r="DV30" s="15"/>
      <c r="DW30" s="15"/>
      <c r="EC30" s="122"/>
      <c r="ED30" s="123"/>
      <c r="EE30" s="106"/>
      <c r="EF30" s="123"/>
      <c r="EN30" s="125"/>
      <c r="EQ30" s="15"/>
      <c r="ER30" s="15"/>
      <c r="EX30" s="122"/>
      <c r="EY30" s="123"/>
      <c r="EZ30" s="106"/>
      <c r="FA30" s="123"/>
      <c r="FI30" s="125"/>
      <c r="FL30" s="15"/>
      <c r="FM30" s="15"/>
      <c r="FS30" s="122"/>
      <c r="FT30" s="123"/>
      <c r="FU30" s="106"/>
      <c r="FV30" s="123"/>
      <c r="GD30" s="125"/>
      <c r="GG30" s="15"/>
      <c r="GH30" s="15"/>
      <c r="GN30" s="122"/>
      <c r="GO30" s="123"/>
      <c r="GP30" s="106"/>
      <c r="GQ30" s="123"/>
      <c r="GY30" s="125"/>
      <c r="HB30" s="15"/>
      <c r="HC30" s="15"/>
      <c r="HI30" s="122"/>
      <c r="HJ30" s="123"/>
      <c r="HK30" s="106"/>
      <c r="HL30" s="123"/>
      <c r="HT30" s="125"/>
      <c r="HW30" s="15"/>
      <c r="HX30" s="15"/>
      <c r="ID30" s="122"/>
      <c r="IE30" s="123"/>
      <c r="IF30" s="106"/>
      <c r="IG30" s="123"/>
      <c r="IO30" s="125"/>
      <c r="IR30" s="15"/>
      <c r="IS30" s="15"/>
      <c r="IY30" s="122"/>
      <c r="IZ30" s="123"/>
      <c r="JA30" s="106"/>
      <c r="JB30" s="123"/>
      <c r="JJ30" s="125"/>
      <c r="JM30" s="15"/>
      <c r="JN30" s="15"/>
      <c r="JT30" s="122"/>
      <c r="JU30" s="123"/>
      <c r="JV30" s="106"/>
      <c r="JW30" s="123"/>
      <c r="KE30" s="125"/>
      <c r="KH30" s="15"/>
      <c r="KI30" s="15"/>
      <c r="KO30" s="122"/>
      <c r="KP30" s="123"/>
      <c r="KQ30" s="106"/>
      <c r="KR30" s="123"/>
      <c r="KZ30" s="125"/>
      <c r="LC30" s="15"/>
      <c r="LD30" s="15"/>
      <c r="LJ30" s="122"/>
      <c r="LK30" s="123"/>
      <c r="LL30" s="106"/>
      <c r="LM30" s="123"/>
      <c r="LU30" s="125"/>
      <c r="LX30" s="15"/>
      <c r="LY30" s="15"/>
      <c r="ME30" s="122"/>
      <c r="MF30" s="123"/>
      <c r="MG30" s="106"/>
      <c r="MH30" s="123"/>
      <c r="MP30" s="125"/>
      <c r="MS30" s="15"/>
      <c r="MT30" s="15"/>
      <c r="MZ30" s="122"/>
      <c r="NA30" s="123"/>
      <c r="NB30" s="106"/>
      <c r="NC30" s="123"/>
      <c r="NK30" s="125"/>
      <c r="NN30" s="15"/>
      <c r="NO30" s="15"/>
      <c r="NU30" s="122"/>
      <c r="NV30" s="123"/>
      <c r="NW30" s="106"/>
      <c r="NX30" s="123"/>
      <c r="OF30" s="125"/>
      <c r="OI30" s="15"/>
      <c r="OJ30" s="15"/>
      <c r="OP30" s="122"/>
      <c r="OQ30" s="123"/>
      <c r="OR30" s="106"/>
      <c r="OS30" s="123"/>
      <c r="PA30" s="125"/>
      <c r="PD30" s="15"/>
      <c r="PE30" s="15"/>
      <c r="PK30" s="122"/>
      <c r="PL30" s="123"/>
      <c r="PM30" s="106"/>
      <c r="PN30" s="123"/>
      <c r="PV30" s="125"/>
      <c r="PY30" s="15"/>
      <c r="PZ30" s="15"/>
      <c r="QF30" s="122"/>
      <c r="QG30" s="123"/>
      <c r="QH30" s="106"/>
      <c r="QI30" s="123"/>
      <c r="QQ30" s="125"/>
      <c r="QT30" s="15"/>
      <c r="QU30" s="15"/>
      <c r="RA30" s="122"/>
      <c r="RB30" s="123"/>
      <c r="RC30" s="106"/>
      <c r="RD30" s="123"/>
      <c r="RL30" s="125"/>
      <c r="RO30" s="15"/>
      <c r="RP30" s="15"/>
      <c r="RV30" s="122"/>
      <c r="RW30" s="123"/>
      <c r="RX30" s="106"/>
      <c r="RY30" s="123"/>
      <c r="SG30" s="125"/>
      <c r="SJ30" s="15"/>
      <c r="SK30" s="15"/>
      <c r="SQ30" s="122"/>
      <c r="SR30" s="123"/>
      <c r="SS30" s="106"/>
      <c r="ST30" s="123"/>
      <c r="TB30" s="125"/>
      <c r="TE30" s="15"/>
      <c r="TF30" s="15"/>
      <c r="TL30" s="122"/>
      <c r="TM30" s="123"/>
      <c r="TN30" s="106"/>
      <c r="TO30" s="123"/>
      <c r="TW30" s="125"/>
      <c r="TZ30" s="15"/>
      <c r="UA30" s="15"/>
      <c r="UG30" s="122"/>
      <c r="UH30" s="123"/>
      <c r="UI30" s="106"/>
      <c r="UJ30" s="123"/>
      <c r="UR30" s="125"/>
      <c r="UU30" s="15"/>
      <c r="UV30" s="15"/>
      <c r="VB30" s="122"/>
      <c r="VC30" s="123"/>
      <c r="VD30" s="106"/>
      <c r="VE30" s="123"/>
      <c r="VM30" s="125"/>
      <c r="VP30" s="15"/>
      <c r="VQ30" s="15"/>
      <c r="VW30" s="122"/>
      <c r="VX30" s="123"/>
      <c r="VY30" s="106"/>
      <c r="VZ30" s="123"/>
      <c r="WH30" s="125"/>
      <c r="WK30" s="15"/>
      <c r="WL30" s="15"/>
      <c r="WR30" s="122"/>
      <c r="WS30" s="123"/>
      <c r="WT30" s="106"/>
      <c r="WU30" s="123"/>
      <c r="XC30" s="125"/>
      <c r="XF30" s="15"/>
      <c r="XG30" s="15"/>
      <c r="XM30" s="122"/>
      <c r="XN30" s="123"/>
      <c r="XO30" s="106"/>
      <c r="XP30" s="123"/>
      <c r="XX30" s="125"/>
      <c r="YA30" s="15"/>
      <c r="YB30" s="15"/>
      <c r="YH30" s="122"/>
      <c r="YI30" s="123"/>
      <c r="YJ30" s="106"/>
      <c r="YK30" s="123"/>
      <c r="YS30" s="125"/>
      <c r="YV30" s="15"/>
      <c r="YW30" s="15"/>
      <c r="ZC30" s="122"/>
      <c r="ZD30" s="123"/>
      <c r="ZE30" s="106"/>
      <c r="ZF30" s="123"/>
      <c r="ZN30" s="125"/>
      <c r="ZQ30" s="15"/>
      <c r="ZR30" s="15"/>
      <c r="ZX30" s="122"/>
      <c r="ZY30" s="123"/>
      <c r="ZZ30" s="106"/>
      <c r="AAA30" s="123"/>
      <c r="AAI30" s="125"/>
      <c r="AAL30" s="15"/>
      <c r="AAM30" s="15"/>
      <c r="AAS30" s="122"/>
      <c r="AAT30" s="123"/>
      <c r="AAU30" s="106"/>
      <c r="AAV30" s="123"/>
      <c r="ABD30" s="125"/>
      <c r="ABG30" s="15"/>
      <c r="ABH30" s="15"/>
      <c r="ABN30" s="122"/>
      <c r="ABO30" s="123"/>
      <c r="ABP30" s="106"/>
      <c r="ABQ30" s="123"/>
      <c r="ABY30" s="125"/>
      <c r="ACB30" s="15"/>
      <c r="ACC30" s="15"/>
      <c r="ACI30" s="122"/>
      <c r="ACJ30" s="123"/>
      <c r="ACK30" s="106"/>
      <c r="ACL30" s="123"/>
      <c r="ACT30" s="125"/>
      <c r="ACW30" s="15"/>
      <c r="ACX30" s="15"/>
      <c r="ADD30" s="122"/>
      <c r="ADE30" s="123"/>
      <c r="ADF30" s="106"/>
      <c r="ADG30" s="123"/>
      <c r="ADO30" s="125"/>
      <c r="ADR30" s="15"/>
      <c r="ADS30" s="15"/>
      <c r="ADY30" s="122"/>
      <c r="ADZ30" s="123"/>
      <c r="AEA30" s="106"/>
      <c r="AEB30" s="123"/>
      <c r="AEJ30" s="125"/>
      <c r="AEM30" s="15"/>
      <c r="AEN30" s="15"/>
      <c r="AET30" s="122"/>
      <c r="AEU30" s="123"/>
      <c r="AEV30" s="106"/>
      <c r="AEW30" s="123"/>
      <c r="AFE30" s="125"/>
      <c r="AFH30" s="15"/>
      <c r="AFI30" s="15"/>
      <c r="AFO30" s="122"/>
      <c r="AFP30" s="123"/>
      <c r="AFQ30" s="106"/>
      <c r="AFR30" s="123"/>
      <c r="AFZ30" s="125"/>
      <c r="AGC30" s="15"/>
      <c r="AGD30" s="15"/>
      <c r="AGJ30" s="122"/>
      <c r="AGK30" s="123"/>
      <c r="AGL30" s="106"/>
      <c r="AGM30" s="123"/>
      <c r="AGU30" s="125"/>
      <c r="AGX30" s="15"/>
      <c r="AGY30" s="15"/>
      <c r="AHE30" s="122"/>
      <c r="AHF30" s="123"/>
      <c r="AHG30" s="106"/>
      <c r="AHH30" s="123"/>
      <c r="AHP30" s="125"/>
      <c r="AHS30" s="15"/>
      <c r="AHT30" s="15"/>
      <c r="AHZ30" s="122"/>
      <c r="AIA30" s="123"/>
      <c r="AIB30" s="106"/>
      <c r="AIC30" s="123"/>
      <c r="AIK30" s="125"/>
      <c r="AIN30" s="15"/>
      <c r="AIO30" s="15"/>
      <c r="AIU30" s="122"/>
      <c r="AIV30" s="123"/>
      <c r="AIW30" s="106"/>
      <c r="AIX30" s="123"/>
      <c r="AJF30" s="125"/>
      <c r="AJI30" s="15"/>
      <c r="AJJ30" s="15"/>
      <c r="AJP30" s="122"/>
      <c r="AJQ30" s="123"/>
      <c r="AJR30" s="106"/>
      <c r="AJS30" s="123"/>
      <c r="AKA30" s="125"/>
      <c r="AKD30" s="15"/>
      <c r="AKE30" s="15"/>
      <c r="AKK30" s="122"/>
      <c r="AKL30" s="123"/>
      <c r="AKM30" s="106"/>
      <c r="AKN30" s="123"/>
      <c r="AKV30" s="125"/>
      <c r="AKY30" s="15"/>
      <c r="AKZ30" s="15"/>
      <c r="ALF30" s="122"/>
      <c r="ALG30" s="123"/>
      <c r="ALH30" s="106"/>
      <c r="ALI30" s="123"/>
      <c r="ALQ30" s="125"/>
      <c r="ALT30" s="15"/>
      <c r="ALU30" s="15"/>
      <c r="AMA30" s="122"/>
      <c r="AMB30" s="123"/>
      <c r="AMC30" s="106"/>
      <c r="AMD30" s="123"/>
      <c r="AML30" s="125"/>
      <c r="AMO30" s="15"/>
      <c r="AMP30" s="15"/>
      <c r="AMV30" s="122"/>
      <c r="AMW30" s="123"/>
      <c r="AMX30" s="106"/>
      <c r="AMY30" s="123"/>
      <c r="ANG30" s="125"/>
      <c r="ANJ30" s="15"/>
      <c r="ANK30" s="15"/>
      <c r="ANQ30" s="122"/>
      <c r="ANR30" s="123"/>
      <c r="ANS30" s="106"/>
      <c r="ANT30" s="123"/>
      <c r="AOB30" s="125"/>
      <c r="AOE30" s="15"/>
      <c r="AOF30" s="15"/>
      <c r="AOL30" s="122"/>
      <c r="AOM30" s="123"/>
      <c r="AON30" s="106"/>
      <c r="AOO30" s="123"/>
      <c r="AOW30" s="125"/>
      <c r="AOZ30" s="15"/>
      <c r="APA30" s="15"/>
      <c r="APG30" s="122"/>
      <c r="APH30" s="123"/>
      <c r="API30" s="106"/>
      <c r="APJ30" s="123"/>
      <c r="APR30" s="125"/>
      <c r="APU30" s="15"/>
      <c r="APV30" s="15"/>
      <c r="AQB30" s="122"/>
      <c r="AQC30" s="123"/>
      <c r="AQD30" s="106"/>
      <c r="AQE30" s="123"/>
      <c r="AQM30" s="125"/>
      <c r="AQP30" s="15"/>
      <c r="AQQ30" s="15"/>
      <c r="AQW30" s="122"/>
      <c r="AQX30" s="123"/>
      <c r="AQY30" s="106"/>
      <c r="AQZ30" s="123"/>
      <c r="ARH30" s="125"/>
      <c r="ARK30" s="15"/>
      <c r="ARL30" s="15"/>
      <c r="ARR30" s="122"/>
      <c r="ARS30" s="123"/>
      <c r="ART30" s="106"/>
      <c r="ARU30" s="123"/>
      <c r="ASC30" s="125"/>
      <c r="ASF30" s="15"/>
      <c r="ASG30" s="15"/>
      <c r="ASM30" s="122"/>
      <c r="ASN30" s="123"/>
      <c r="ASO30" s="106"/>
      <c r="ASP30" s="123"/>
      <c r="ASX30" s="125"/>
      <c r="ATA30" s="15"/>
      <c r="ATB30" s="15"/>
      <c r="ATH30" s="122"/>
      <c r="ATI30" s="123"/>
      <c r="ATJ30" s="106"/>
      <c r="ATK30" s="123"/>
      <c r="ATS30" s="125"/>
      <c r="ATV30" s="15"/>
      <c r="ATW30" s="15"/>
      <c r="AUC30" s="122"/>
      <c r="AUD30" s="123"/>
      <c r="AUE30" s="106"/>
      <c r="AUF30" s="123"/>
      <c r="AUN30" s="125"/>
      <c r="AUQ30" s="15"/>
      <c r="AUR30" s="15"/>
      <c r="AUX30" s="122"/>
      <c r="AUY30" s="123"/>
      <c r="AUZ30" s="106"/>
      <c r="AVA30" s="123"/>
      <c r="AVI30" s="125"/>
      <c r="AVL30" s="15"/>
      <c r="AVM30" s="15"/>
      <c r="AVS30" s="122"/>
      <c r="AVT30" s="123"/>
      <c r="AVU30" s="106"/>
      <c r="AVV30" s="123"/>
      <c r="AWD30" s="125"/>
      <c r="AWG30" s="15"/>
      <c r="AWH30" s="15"/>
      <c r="AWN30" s="122"/>
      <c r="AWO30" s="123"/>
      <c r="AWP30" s="106"/>
      <c r="AWQ30" s="123"/>
      <c r="AWY30" s="125"/>
      <c r="AXB30" s="15"/>
      <c r="AXC30" s="15"/>
      <c r="AXI30" s="122"/>
      <c r="AXJ30" s="123"/>
      <c r="AXK30" s="106"/>
      <c r="AXL30" s="123"/>
      <c r="AXT30" s="125"/>
      <c r="AXW30" s="15"/>
      <c r="AXX30" s="15"/>
      <c r="AYD30" s="122"/>
      <c r="AYE30" s="123"/>
      <c r="AYF30" s="106"/>
      <c r="AYG30" s="123"/>
      <c r="AYO30" s="125"/>
      <c r="AYR30" s="15"/>
      <c r="AYS30" s="15"/>
      <c r="AYY30" s="122"/>
      <c r="AYZ30" s="123"/>
      <c r="AZA30" s="106"/>
      <c r="AZB30" s="123"/>
      <c r="AZJ30" s="125"/>
      <c r="AZM30" s="15"/>
      <c r="AZN30" s="15"/>
      <c r="AZT30" s="122"/>
      <c r="AZU30" s="123"/>
      <c r="AZV30" s="106"/>
      <c r="AZW30" s="123"/>
      <c r="BAE30" s="125"/>
      <c r="BAH30" s="15"/>
      <c r="BAI30" s="15"/>
      <c r="BAO30" s="122"/>
      <c r="BAP30" s="123"/>
      <c r="BAQ30" s="106"/>
      <c r="BAR30" s="123"/>
      <c r="BAZ30" s="125"/>
      <c r="BBC30" s="15"/>
      <c r="BBD30" s="15"/>
      <c r="BBJ30" s="122"/>
      <c r="BBK30" s="123"/>
      <c r="BBL30" s="106"/>
      <c r="BBM30" s="123"/>
      <c r="BBU30" s="125"/>
      <c r="BBX30" s="15"/>
      <c r="BBY30" s="15"/>
      <c r="BCE30" s="122"/>
      <c r="BCF30" s="123"/>
      <c r="BCG30" s="106"/>
      <c r="BCH30" s="123"/>
      <c r="BCP30" s="125"/>
      <c r="BCS30" s="15"/>
      <c r="BCT30" s="15"/>
      <c r="BCZ30" s="122"/>
      <c r="BDA30" s="123"/>
      <c r="BDB30" s="106"/>
      <c r="BDC30" s="123"/>
      <c r="BDK30" s="125"/>
      <c r="BDN30" s="15"/>
      <c r="BDO30" s="15"/>
      <c r="BDU30" s="122"/>
      <c r="BDV30" s="123"/>
      <c r="BDW30" s="106"/>
      <c r="BDX30" s="123"/>
      <c r="BEF30" s="125"/>
      <c r="BEI30" s="15"/>
      <c r="BEJ30" s="15"/>
      <c r="BEP30" s="122"/>
      <c r="BEQ30" s="123"/>
      <c r="BER30" s="106"/>
      <c r="BES30" s="123"/>
      <c r="BFA30" s="125"/>
      <c r="BFD30" s="15"/>
      <c r="BFE30" s="15"/>
      <c r="BFK30" s="122"/>
      <c r="BFL30" s="123"/>
      <c r="BFM30" s="106"/>
      <c r="BFN30" s="123"/>
      <c r="BFV30" s="125"/>
      <c r="BFY30" s="15"/>
      <c r="BFZ30" s="15"/>
      <c r="BGF30" s="122"/>
      <c r="BGG30" s="123"/>
      <c r="BGH30" s="106"/>
      <c r="BGI30" s="123"/>
      <c r="BGQ30" s="125"/>
      <c r="BGT30" s="15"/>
      <c r="BGU30" s="15"/>
      <c r="BHA30" s="122"/>
      <c r="BHB30" s="123"/>
      <c r="BHC30" s="106"/>
      <c r="BHD30" s="123"/>
      <c r="BHL30" s="125"/>
      <c r="BHO30" s="15"/>
      <c r="BHP30" s="15"/>
      <c r="BHV30" s="122"/>
      <c r="BHW30" s="123"/>
      <c r="BHX30" s="106"/>
      <c r="BHY30" s="123"/>
      <c r="BIG30" s="125"/>
      <c r="BIJ30" s="15"/>
      <c r="BIK30" s="15"/>
      <c r="BIQ30" s="122"/>
      <c r="BIR30" s="123"/>
      <c r="BIS30" s="106"/>
      <c r="BIT30" s="123"/>
      <c r="BJB30" s="125"/>
      <c r="BJE30" s="15"/>
      <c r="BJF30" s="15"/>
      <c r="BJL30" s="122"/>
      <c r="BJM30" s="123"/>
      <c r="BJN30" s="106"/>
      <c r="BJO30" s="123"/>
      <c r="BJW30" s="125"/>
      <c r="BJZ30" s="15"/>
      <c r="BKA30" s="15"/>
      <c r="BKG30" s="122"/>
      <c r="BKH30" s="123"/>
      <c r="BKI30" s="106"/>
      <c r="BKJ30" s="123"/>
      <c r="BKR30" s="125"/>
      <c r="BKU30" s="15"/>
      <c r="BKV30" s="15"/>
      <c r="BLB30" s="122"/>
      <c r="BLC30" s="123"/>
      <c r="BLD30" s="106"/>
      <c r="BLE30" s="123"/>
      <c r="BLM30" s="125"/>
      <c r="BLP30" s="15"/>
      <c r="BLQ30" s="15"/>
      <c r="BLW30" s="122"/>
      <c r="BLX30" s="123"/>
      <c r="BLY30" s="106"/>
      <c r="BLZ30" s="123"/>
      <c r="BMH30" s="125"/>
      <c r="BMK30" s="15"/>
      <c r="BML30" s="15"/>
      <c r="BMR30" s="122"/>
      <c r="BMS30" s="123"/>
      <c r="BMT30" s="106"/>
      <c r="BMU30" s="123"/>
      <c r="BNC30" s="125"/>
      <c r="BNF30" s="15"/>
      <c r="BNG30" s="15"/>
      <c r="BNM30" s="122"/>
      <c r="BNN30" s="123"/>
      <c r="BNO30" s="106"/>
      <c r="BNP30" s="123"/>
      <c r="BNX30" s="125"/>
      <c r="BOA30" s="15"/>
      <c r="BOB30" s="15"/>
      <c r="BOH30" s="122"/>
      <c r="BOI30" s="123"/>
      <c r="BOJ30" s="106"/>
      <c r="BOK30" s="123"/>
      <c r="BOS30" s="125"/>
      <c r="BOV30" s="15"/>
      <c r="BOW30" s="15"/>
      <c r="BPC30" s="122"/>
      <c r="BPD30" s="123"/>
      <c r="BPE30" s="106"/>
      <c r="BPF30" s="123"/>
      <c r="BPN30" s="125"/>
      <c r="BPQ30" s="15"/>
      <c r="BPR30" s="15"/>
      <c r="BPX30" s="122"/>
      <c r="BPY30" s="123"/>
      <c r="BPZ30" s="106"/>
      <c r="BQA30" s="123"/>
      <c r="BQI30" s="125"/>
      <c r="BQL30" s="15"/>
      <c r="BQM30" s="15"/>
      <c r="BQS30" s="122"/>
      <c r="BQT30" s="123"/>
      <c r="BQU30" s="106"/>
      <c r="BQV30" s="123"/>
      <c r="BRD30" s="125"/>
      <c r="BRG30" s="15"/>
      <c r="BRH30" s="15"/>
      <c r="BRN30" s="122"/>
      <c r="BRO30" s="123"/>
      <c r="BRP30" s="106"/>
      <c r="BRQ30" s="123"/>
      <c r="BRY30" s="125"/>
      <c r="BSB30" s="15"/>
      <c r="BSC30" s="15"/>
      <c r="BSI30" s="122"/>
      <c r="BSJ30" s="123"/>
      <c r="BSK30" s="106"/>
      <c r="BSL30" s="123"/>
      <c r="BST30" s="125"/>
      <c r="BSW30" s="15"/>
      <c r="BSX30" s="15"/>
      <c r="BTD30" s="122"/>
      <c r="BTE30" s="123"/>
      <c r="BTF30" s="106"/>
      <c r="BTG30" s="123"/>
      <c r="BTO30" s="125"/>
      <c r="BTR30" s="15"/>
      <c r="BTS30" s="15"/>
      <c r="BTY30" s="122"/>
      <c r="BTZ30" s="123"/>
      <c r="BUA30" s="106"/>
      <c r="BUB30" s="123"/>
      <c r="BUJ30" s="125"/>
      <c r="BUM30" s="15"/>
      <c r="BUN30" s="15"/>
      <c r="BUT30" s="122"/>
      <c r="BUU30" s="123"/>
      <c r="BUV30" s="106"/>
      <c r="BUW30" s="123"/>
      <c r="BVE30" s="125"/>
      <c r="BVH30" s="15"/>
      <c r="BVI30" s="15"/>
      <c r="BVO30" s="122"/>
      <c r="BVP30" s="123"/>
      <c r="BVQ30" s="106"/>
      <c r="BVR30" s="123"/>
      <c r="BVZ30" s="125"/>
      <c r="BWC30" s="15"/>
      <c r="BWD30" s="15"/>
      <c r="BWJ30" s="122"/>
      <c r="BWK30" s="123"/>
      <c r="BWL30" s="106"/>
      <c r="BWM30" s="123"/>
      <c r="BWU30" s="125"/>
      <c r="BWX30" s="15"/>
      <c r="BWY30" s="15"/>
      <c r="BXE30" s="122"/>
      <c r="BXF30" s="123"/>
      <c r="BXG30" s="106"/>
      <c r="BXH30" s="123"/>
      <c r="BXP30" s="125"/>
      <c r="BXS30" s="15"/>
      <c r="BXT30" s="15"/>
      <c r="BXZ30" s="122"/>
      <c r="BYA30" s="123"/>
      <c r="BYB30" s="106"/>
      <c r="BYC30" s="123"/>
      <c r="BYK30" s="125"/>
      <c r="BYN30" s="15"/>
      <c r="BYO30" s="15"/>
      <c r="BYU30" s="122"/>
      <c r="BYV30" s="123"/>
      <c r="BYW30" s="106"/>
      <c r="BYX30" s="123"/>
      <c r="BZF30" s="125"/>
      <c r="BZI30" s="15"/>
      <c r="BZJ30" s="15"/>
      <c r="BZP30" s="122"/>
      <c r="BZQ30" s="123"/>
      <c r="BZR30" s="106"/>
      <c r="BZS30" s="123"/>
      <c r="CAA30" s="125"/>
      <c r="CAD30" s="15"/>
      <c r="CAE30" s="15"/>
      <c r="CAK30" s="122"/>
      <c r="CAL30" s="123"/>
      <c r="CAM30" s="106"/>
      <c r="CAN30" s="123"/>
      <c r="CAV30" s="125"/>
      <c r="CAY30" s="15"/>
      <c r="CAZ30" s="15"/>
      <c r="CBF30" s="122"/>
      <c r="CBG30" s="123"/>
      <c r="CBH30" s="106"/>
      <c r="CBI30" s="123"/>
      <c r="CBQ30" s="125"/>
      <c r="CBT30" s="15"/>
      <c r="CBU30" s="15"/>
      <c r="CCA30" s="122"/>
      <c r="CCB30" s="123"/>
      <c r="CCC30" s="106"/>
      <c r="CCD30" s="123"/>
      <c r="CCL30" s="125"/>
      <c r="CCO30" s="15"/>
      <c r="CCP30" s="15"/>
      <c r="CCV30" s="122"/>
      <c r="CCW30" s="123"/>
      <c r="CCX30" s="106"/>
      <c r="CCY30" s="123"/>
      <c r="CDG30" s="125"/>
      <c r="CDJ30" s="15"/>
      <c r="CDK30" s="15"/>
      <c r="CDQ30" s="122"/>
      <c r="CDR30" s="123"/>
      <c r="CDS30" s="106"/>
      <c r="CDT30" s="123"/>
      <c r="CEB30" s="125"/>
      <c r="CEE30" s="15"/>
      <c r="CEF30" s="15"/>
      <c r="CEL30" s="122"/>
      <c r="CEM30" s="123"/>
      <c r="CEN30" s="106"/>
      <c r="CEO30" s="123"/>
      <c r="CEW30" s="125"/>
      <c r="CEZ30" s="15"/>
      <c r="CFA30" s="15"/>
      <c r="CFG30" s="122"/>
      <c r="CFH30" s="123"/>
      <c r="CFI30" s="106"/>
      <c r="CFJ30" s="123"/>
      <c r="CFR30" s="125"/>
      <c r="CFU30" s="15"/>
      <c r="CFV30" s="15"/>
      <c r="CGB30" s="122"/>
      <c r="CGC30" s="123"/>
      <c r="CGD30" s="106"/>
      <c r="CGE30" s="123"/>
      <c r="CGM30" s="125"/>
      <c r="CGP30" s="15"/>
      <c r="CGQ30" s="15"/>
      <c r="CGW30" s="122"/>
      <c r="CGX30" s="123"/>
      <c r="CGY30" s="106"/>
      <c r="CGZ30" s="123"/>
      <c r="CHH30" s="125"/>
      <c r="CHK30" s="15"/>
      <c r="CHL30" s="15"/>
      <c r="CHR30" s="122"/>
      <c r="CHS30" s="123"/>
      <c r="CHT30" s="106"/>
      <c r="CHU30" s="123"/>
      <c r="CIC30" s="125"/>
      <c r="CIF30" s="15"/>
      <c r="CIG30" s="15"/>
      <c r="CIM30" s="122"/>
      <c r="CIN30" s="123"/>
      <c r="CIO30" s="106"/>
      <c r="CIP30" s="123"/>
      <c r="CIX30" s="125"/>
      <c r="CJA30" s="15"/>
      <c r="CJB30" s="15"/>
      <c r="CJH30" s="122"/>
      <c r="CJI30" s="123"/>
      <c r="CJJ30" s="106"/>
      <c r="CJK30" s="123"/>
      <c r="CJS30" s="125"/>
      <c r="CJV30" s="15"/>
      <c r="CJW30" s="15"/>
      <c r="CKC30" s="122"/>
      <c r="CKD30" s="123"/>
      <c r="CKE30" s="106"/>
      <c r="CKF30" s="123"/>
      <c r="CKN30" s="125"/>
      <c r="CKQ30" s="15"/>
      <c r="CKR30" s="15"/>
      <c r="CKX30" s="122"/>
      <c r="CKY30" s="123"/>
      <c r="CKZ30" s="106"/>
      <c r="CLA30" s="123"/>
      <c r="CLI30" s="125"/>
      <c r="CLL30" s="15"/>
      <c r="CLM30" s="15"/>
      <c r="CLS30" s="122"/>
      <c r="CLT30" s="123"/>
      <c r="CLU30" s="106"/>
      <c r="CLV30" s="123"/>
      <c r="CMD30" s="125"/>
      <c r="CMG30" s="15"/>
      <c r="CMH30" s="15"/>
      <c r="CMN30" s="122"/>
      <c r="CMO30" s="123"/>
      <c r="CMP30" s="106"/>
      <c r="CMQ30" s="123"/>
      <c r="CMY30" s="125"/>
      <c r="CNB30" s="15"/>
      <c r="CNC30" s="15"/>
      <c r="CNI30" s="122"/>
      <c r="CNJ30" s="123"/>
      <c r="CNK30" s="106"/>
      <c r="CNL30" s="123"/>
      <c r="CNT30" s="125"/>
      <c r="CNW30" s="15"/>
      <c r="CNX30" s="15"/>
      <c r="COD30" s="122"/>
      <c r="COE30" s="123"/>
      <c r="COF30" s="106"/>
      <c r="COG30" s="123"/>
      <c r="COO30" s="125"/>
      <c r="COR30" s="15"/>
      <c r="COS30" s="15"/>
      <c r="COY30" s="122"/>
      <c r="COZ30" s="123"/>
      <c r="CPA30" s="106"/>
      <c r="CPB30" s="123"/>
      <c r="CPJ30" s="125"/>
      <c r="CPM30" s="15"/>
      <c r="CPN30" s="15"/>
      <c r="CPT30" s="122"/>
      <c r="CPU30" s="123"/>
      <c r="CPV30" s="106"/>
      <c r="CPW30" s="123"/>
      <c r="CQE30" s="125"/>
      <c r="CQH30" s="15"/>
      <c r="CQI30" s="15"/>
      <c r="CQO30" s="122"/>
      <c r="CQP30" s="123"/>
      <c r="CQQ30" s="106"/>
      <c r="CQR30" s="123"/>
      <c r="CQZ30" s="125"/>
      <c r="CRC30" s="15"/>
      <c r="CRD30" s="15"/>
      <c r="CRJ30" s="122"/>
      <c r="CRK30" s="123"/>
      <c r="CRL30" s="106"/>
      <c r="CRM30" s="123"/>
      <c r="CRU30" s="125"/>
      <c r="CRX30" s="15"/>
      <c r="CRY30" s="15"/>
      <c r="CSE30" s="122"/>
      <c r="CSF30" s="123"/>
      <c r="CSG30" s="106"/>
      <c r="CSH30" s="123"/>
      <c r="CSP30" s="125"/>
      <c r="CSS30" s="15"/>
      <c r="CST30" s="15"/>
      <c r="CSZ30" s="122"/>
      <c r="CTA30" s="123"/>
      <c r="CTB30" s="106"/>
      <c r="CTC30" s="123"/>
      <c r="CTK30" s="125"/>
      <c r="CTN30" s="15"/>
      <c r="CTO30" s="15"/>
      <c r="CTU30" s="122"/>
      <c r="CTV30" s="123"/>
      <c r="CTW30" s="106"/>
      <c r="CTX30" s="123"/>
      <c r="CUF30" s="125"/>
      <c r="CUI30" s="15"/>
      <c r="CUJ30" s="15"/>
      <c r="CUP30" s="122"/>
      <c r="CUQ30" s="123"/>
      <c r="CUR30" s="106"/>
      <c r="CUS30" s="123"/>
      <c r="CVA30" s="125"/>
      <c r="CVD30" s="15"/>
      <c r="CVE30" s="15"/>
      <c r="CVK30" s="122"/>
      <c r="CVL30" s="123"/>
      <c r="CVM30" s="106"/>
      <c r="CVN30" s="123"/>
      <c r="CVV30" s="125"/>
      <c r="CVY30" s="15"/>
      <c r="CVZ30" s="15"/>
      <c r="CWF30" s="122"/>
      <c r="CWG30" s="123"/>
      <c r="CWH30" s="106"/>
      <c r="CWI30" s="123"/>
      <c r="CWQ30" s="125"/>
      <c r="CWT30" s="15"/>
      <c r="CWU30" s="15"/>
      <c r="CXA30" s="122"/>
      <c r="CXB30" s="123"/>
      <c r="CXC30" s="106"/>
      <c r="CXD30" s="123"/>
      <c r="CXL30" s="125"/>
      <c r="CXO30" s="15"/>
      <c r="CXP30" s="15"/>
      <c r="CXV30" s="122"/>
      <c r="CXW30" s="123"/>
      <c r="CXX30" s="106"/>
      <c r="CXY30" s="123"/>
      <c r="CYG30" s="125"/>
      <c r="CYJ30" s="15"/>
      <c r="CYK30" s="15"/>
      <c r="CYQ30" s="122"/>
      <c r="CYR30" s="123"/>
      <c r="CYS30" s="106"/>
      <c r="CYT30" s="123"/>
      <c r="CZB30" s="125"/>
      <c r="CZE30" s="15"/>
      <c r="CZF30" s="15"/>
      <c r="CZL30" s="122"/>
      <c r="CZM30" s="123"/>
      <c r="CZN30" s="106"/>
      <c r="CZO30" s="123"/>
      <c r="CZW30" s="125"/>
      <c r="CZZ30" s="15"/>
      <c r="DAA30" s="15"/>
      <c r="DAG30" s="122"/>
      <c r="DAH30" s="123"/>
      <c r="DAI30" s="106"/>
      <c r="DAJ30" s="123"/>
      <c r="DAR30" s="125"/>
      <c r="DAU30" s="15"/>
      <c r="DAV30" s="15"/>
      <c r="DBB30" s="122"/>
      <c r="DBC30" s="123"/>
      <c r="DBD30" s="106"/>
      <c r="DBE30" s="123"/>
      <c r="DBM30" s="125"/>
      <c r="DBP30" s="15"/>
      <c r="DBQ30" s="15"/>
      <c r="DBW30" s="122"/>
      <c r="DBX30" s="123"/>
      <c r="DBY30" s="106"/>
      <c r="DBZ30" s="123"/>
      <c r="DCH30" s="125"/>
      <c r="DCK30" s="15"/>
      <c r="DCL30" s="15"/>
      <c r="DCR30" s="122"/>
      <c r="DCS30" s="123"/>
      <c r="DCT30" s="106"/>
      <c r="DCU30" s="123"/>
      <c r="DDC30" s="125"/>
      <c r="DDF30" s="15"/>
      <c r="DDG30" s="15"/>
      <c r="DDM30" s="122"/>
      <c r="DDN30" s="123"/>
      <c r="DDO30" s="106"/>
      <c r="DDP30" s="123"/>
      <c r="DDX30" s="125"/>
      <c r="DEA30" s="15"/>
      <c r="DEB30" s="15"/>
      <c r="DEH30" s="122"/>
      <c r="DEI30" s="123"/>
      <c r="DEJ30" s="106"/>
      <c r="DEK30" s="123"/>
      <c r="DES30" s="125"/>
      <c r="DEV30" s="15"/>
      <c r="DEW30" s="15"/>
      <c r="DFC30" s="122"/>
      <c r="DFD30" s="123"/>
      <c r="DFE30" s="106"/>
      <c r="DFF30" s="123"/>
      <c r="DFN30" s="125"/>
      <c r="DFQ30" s="15"/>
      <c r="DFR30" s="15"/>
      <c r="DFX30" s="122"/>
      <c r="DFY30" s="123"/>
      <c r="DFZ30" s="106"/>
      <c r="DGA30" s="123"/>
      <c r="DGI30" s="125"/>
      <c r="DGL30" s="15"/>
      <c r="DGM30" s="15"/>
      <c r="DGS30" s="122"/>
      <c r="DGT30" s="123"/>
      <c r="DGU30" s="106"/>
      <c r="DGV30" s="123"/>
      <c r="DHD30" s="125"/>
      <c r="DHG30" s="15"/>
      <c r="DHH30" s="15"/>
      <c r="DHN30" s="122"/>
      <c r="DHO30" s="123"/>
      <c r="DHP30" s="106"/>
      <c r="DHQ30" s="123"/>
      <c r="DHY30" s="125"/>
      <c r="DIB30" s="15"/>
      <c r="DIC30" s="15"/>
      <c r="DII30" s="122"/>
      <c r="DIJ30" s="123"/>
      <c r="DIK30" s="106"/>
      <c r="DIL30" s="123"/>
      <c r="DIT30" s="125"/>
      <c r="DIW30" s="15"/>
      <c r="DIX30" s="15"/>
      <c r="DJD30" s="122"/>
      <c r="DJE30" s="123"/>
      <c r="DJF30" s="106"/>
      <c r="DJG30" s="123"/>
      <c r="DJO30" s="125"/>
      <c r="DJR30" s="15"/>
      <c r="DJS30" s="15"/>
      <c r="DJY30" s="122"/>
      <c r="DJZ30" s="123"/>
      <c r="DKA30" s="106"/>
      <c r="DKB30" s="123"/>
      <c r="DKJ30" s="125"/>
      <c r="DKM30" s="15"/>
      <c r="DKN30" s="15"/>
      <c r="DKT30" s="122"/>
      <c r="DKU30" s="123"/>
      <c r="DKV30" s="106"/>
      <c r="DKW30" s="123"/>
      <c r="DLE30" s="125"/>
      <c r="DLH30" s="15"/>
      <c r="DLI30" s="15"/>
      <c r="DLO30" s="122"/>
      <c r="DLP30" s="123"/>
      <c r="DLQ30" s="106"/>
      <c r="DLR30" s="123"/>
      <c r="DLZ30" s="125"/>
      <c r="DMC30" s="15"/>
      <c r="DMD30" s="15"/>
      <c r="DMJ30" s="122"/>
      <c r="DMK30" s="123"/>
      <c r="DML30" s="106"/>
      <c r="DMM30" s="123"/>
      <c r="DMU30" s="125"/>
      <c r="DMX30" s="15"/>
      <c r="DMY30" s="15"/>
      <c r="DNE30" s="122"/>
      <c r="DNF30" s="123"/>
      <c r="DNG30" s="106"/>
      <c r="DNH30" s="123"/>
      <c r="DNP30" s="125"/>
      <c r="DNS30" s="15"/>
      <c r="DNT30" s="15"/>
      <c r="DNZ30" s="122"/>
      <c r="DOA30" s="123"/>
      <c r="DOB30" s="106"/>
      <c r="DOC30" s="123"/>
      <c r="DOK30" s="125"/>
      <c r="DON30" s="15"/>
      <c r="DOO30" s="15"/>
      <c r="DOU30" s="122"/>
      <c r="DOV30" s="123"/>
      <c r="DOW30" s="106"/>
      <c r="DOX30" s="123"/>
      <c r="DPF30" s="125"/>
      <c r="DPI30" s="15"/>
      <c r="DPJ30" s="15"/>
      <c r="DPP30" s="122"/>
      <c r="DPQ30" s="123"/>
      <c r="DPR30" s="106"/>
      <c r="DPS30" s="123"/>
      <c r="DQA30" s="125"/>
      <c r="DQD30" s="15"/>
      <c r="DQE30" s="15"/>
      <c r="DQK30" s="122"/>
      <c r="DQL30" s="123"/>
      <c r="DQM30" s="106"/>
      <c r="DQN30" s="123"/>
      <c r="DQV30" s="125"/>
      <c r="DQY30" s="15"/>
      <c r="DQZ30" s="15"/>
      <c r="DRF30" s="122"/>
      <c r="DRG30" s="123"/>
      <c r="DRH30" s="106"/>
      <c r="DRI30" s="123"/>
      <c r="DRQ30" s="125"/>
      <c r="DRT30" s="15"/>
      <c r="DRU30" s="15"/>
      <c r="DSA30" s="122"/>
      <c r="DSB30" s="123"/>
      <c r="DSC30" s="106"/>
      <c r="DSD30" s="123"/>
      <c r="DSL30" s="125"/>
      <c r="DSO30" s="15"/>
      <c r="DSP30" s="15"/>
      <c r="DSV30" s="122"/>
      <c r="DSW30" s="123"/>
      <c r="DSX30" s="106"/>
      <c r="DSY30" s="123"/>
      <c r="DTG30" s="125"/>
      <c r="DTJ30" s="15"/>
      <c r="DTK30" s="15"/>
      <c r="DTQ30" s="122"/>
      <c r="DTR30" s="123"/>
      <c r="DTS30" s="106"/>
      <c r="DTT30" s="123"/>
      <c r="DUB30" s="125"/>
      <c r="DUE30" s="15"/>
      <c r="DUF30" s="15"/>
      <c r="DUL30" s="122"/>
      <c r="DUM30" s="123"/>
      <c r="DUN30" s="106"/>
      <c r="DUO30" s="123"/>
      <c r="DUW30" s="125"/>
      <c r="DUZ30" s="15"/>
      <c r="DVA30" s="15"/>
      <c r="DVG30" s="122"/>
      <c r="DVH30" s="123"/>
      <c r="DVI30" s="106"/>
      <c r="DVJ30" s="123"/>
      <c r="DVR30" s="125"/>
      <c r="DVU30" s="15"/>
      <c r="DVV30" s="15"/>
      <c r="DWB30" s="122"/>
      <c r="DWC30" s="123"/>
      <c r="DWD30" s="106"/>
      <c r="DWE30" s="123"/>
      <c r="DWM30" s="125"/>
      <c r="DWP30" s="15"/>
      <c r="DWQ30" s="15"/>
      <c r="DWW30" s="122"/>
      <c r="DWX30" s="123"/>
      <c r="DWY30" s="106"/>
      <c r="DWZ30" s="123"/>
      <c r="DXH30" s="125"/>
      <c r="DXK30" s="15"/>
      <c r="DXL30" s="15"/>
      <c r="DXR30" s="122"/>
      <c r="DXS30" s="123"/>
      <c r="DXT30" s="106"/>
      <c r="DXU30" s="123"/>
      <c r="DYC30" s="125"/>
      <c r="DYF30" s="15"/>
      <c r="DYG30" s="15"/>
      <c r="DYM30" s="122"/>
      <c r="DYN30" s="123"/>
      <c r="DYO30" s="106"/>
      <c r="DYP30" s="123"/>
      <c r="DYX30" s="125"/>
      <c r="DZA30" s="15"/>
      <c r="DZB30" s="15"/>
      <c r="DZH30" s="122"/>
      <c r="DZI30" s="123"/>
      <c r="DZJ30" s="106"/>
      <c r="DZK30" s="123"/>
      <c r="DZS30" s="125"/>
      <c r="DZV30" s="15"/>
      <c r="DZW30" s="15"/>
      <c r="EAC30" s="122"/>
      <c r="EAD30" s="123"/>
      <c r="EAE30" s="106"/>
      <c r="EAF30" s="123"/>
      <c r="EAN30" s="125"/>
      <c r="EAQ30" s="15"/>
      <c r="EAR30" s="15"/>
      <c r="EAX30" s="122"/>
      <c r="EAY30" s="123"/>
      <c r="EAZ30" s="106"/>
      <c r="EBA30" s="123"/>
      <c r="EBI30" s="125"/>
      <c r="EBL30" s="15"/>
      <c r="EBM30" s="15"/>
      <c r="EBS30" s="122"/>
      <c r="EBT30" s="123"/>
      <c r="EBU30" s="106"/>
      <c r="EBV30" s="123"/>
      <c r="ECD30" s="125"/>
      <c r="ECG30" s="15"/>
      <c r="ECH30" s="15"/>
      <c r="ECN30" s="122"/>
      <c r="ECO30" s="123"/>
      <c r="ECP30" s="106"/>
      <c r="ECQ30" s="123"/>
      <c r="ECY30" s="125"/>
      <c r="EDB30" s="15"/>
      <c r="EDC30" s="15"/>
      <c r="EDI30" s="122"/>
      <c r="EDJ30" s="123"/>
      <c r="EDK30" s="106"/>
      <c r="EDL30" s="123"/>
      <c r="EDT30" s="125"/>
      <c r="EDW30" s="15"/>
      <c r="EDX30" s="15"/>
      <c r="EED30" s="122"/>
      <c r="EEE30" s="123"/>
      <c r="EEF30" s="106"/>
      <c r="EEG30" s="123"/>
      <c r="EEO30" s="125"/>
      <c r="EER30" s="15"/>
      <c r="EES30" s="15"/>
      <c r="EEY30" s="122"/>
      <c r="EEZ30" s="123"/>
      <c r="EFA30" s="106"/>
      <c r="EFB30" s="123"/>
      <c r="EFJ30" s="125"/>
      <c r="EFM30" s="15"/>
      <c r="EFN30" s="15"/>
      <c r="EFT30" s="122"/>
      <c r="EFU30" s="123"/>
      <c r="EFV30" s="106"/>
      <c r="EFW30" s="123"/>
      <c r="EGE30" s="125"/>
      <c r="EGH30" s="15"/>
      <c r="EGI30" s="15"/>
      <c r="EGO30" s="122"/>
      <c r="EGP30" s="123"/>
      <c r="EGQ30" s="106"/>
      <c r="EGR30" s="123"/>
      <c r="EGZ30" s="125"/>
      <c r="EHC30" s="15"/>
      <c r="EHD30" s="15"/>
      <c r="EHJ30" s="122"/>
      <c r="EHK30" s="123"/>
      <c r="EHL30" s="106"/>
      <c r="EHM30" s="123"/>
      <c r="EHU30" s="125"/>
      <c r="EHX30" s="15"/>
      <c r="EHY30" s="15"/>
      <c r="EIE30" s="122"/>
      <c r="EIF30" s="123"/>
      <c r="EIG30" s="106"/>
      <c r="EIH30" s="123"/>
      <c r="EIP30" s="125"/>
      <c r="EIS30" s="15"/>
      <c r="EIT30" s="15"/>
      <c r="EIZ30" s="122"/>
      <c r="EJA30" s="123"/>
      <c r="EJB30" s="106"/>
      <c r="EJC30" s="123"/>
      <c r="EJK30" s="125"/>
      <c r="EJN30" s="15"/>
      <c r="EJO30" s="15"/>
      <c r="EJU30" s="122"/>
      <c r="EJV30" s="123"/>
      <c r="EJW30" s="106"/>
      <c r="EJX30" s="123"/>
      <c r="EKF30" s="125"/>
      <c r="EKI30" s="15"/>
      <c r="EKJ30" s="15"/>
      <c r="EKP30" s="122"/>
      <c r="EKQ30" s="123"/>
      <c r="EKR30" s="106"/>
      <c r="EKS30" s="123"/>
      <c r="ELA30" s="125"/>
      <c r="ELD30" s="15"/>
      <c r="ELE30" s="15"/>
      <c r="ELK30" s="122"/>
      <c r="ELL30" s="123"/>
      <c r="ELM30" s="106"/>
      <c r="ELN30" s="123"/>
      <c r="ELV30" s="125"/>
      <c r="ELY30" s="15"/>
      <c r="ELZ30" s="15"/>
      <c r="EMF30" s="122"/>
      <c r="EMG30" s="123"/>
      <c r="EMH30" s="106"/>
      <c r="EMI30" s="123"/>
      <c r="EMQ30" s="125"/>
      <c r="EMT30" s="15"/>
      <c r="EMU30" s="15"/>
      <c r="ENA30" s="122"/>
      <c r="ENB30" s="123"/>
      <c r="ENC30" s="106"/>
      <c r="END30" s="123"/>
      <c r="ENL30" s="125"/>
      <c r="ENO30" s="15"/>
      <c r="ENP30" s="15"/>
      <c r="ENV30" s="122"/>
      <c r="ENW30" s="123"/>
      <c r="ENX30" s="106"/>
      <c r="ENY30" s="123"/>
      <c r="EOG30" s="125"/>
      <c r="EOJ30" s="15"/>
      <c r="EOK30" s="15"/>
      <c r="EOQ30" s="122"/>
      <c r="EOR30" s="123"/>
      <c r="EOS30" s="106"/>
      <c r="EOT30" s="123"/>
      <c r="EPB30" s="125"/>
      <c r="EPE30" s="15"/>
      <c r="EPF30" s="15"/>
      <c r="EPL30" s="122"/>
      <c r="EPM30" s="123"/>
      <c r="EPN30" s="106"/>
      <c r="EPO30" s="123"/>
      <c r="EPW30" s="125"/>
      <c r="EPZ30" s="15"/>
      <c r="EQA30" s="15"/>
      <c r="EQG30" s="122"/>
      <c r="EQH30" s="123"/>
      <c r="EQI30" s="106"/>
      <c r="EQJ30" s="123"/>
      <c r="EQR30" s="125"/>
      <c r="EQU30" s="15"/>
      <c r="EQV30" s="15"/>
      <c r="ERB30" s="122"/>
      <c r="ERC30" s="123"/>
      <c r="ERD30" s="106"/>
      <c r="ERE30" s="123"/>
      <c r="ERM30" s="125"/>
      <c r="ERP30" s="15"/>
      <c r="ERQ30" s="15"/>
      <c r="ERW30" s="122"/>
      <c r="ERX30" s="123"/>
      <c r="ERY30" s="106"/>
      <c r="ERZ30" s="123"/>
      <c r="ESH30" s="125"/>
      <c r="ESK30" s="15"/>
      <c r="ESL30" s="15"/>
      <c r="ESR30" s="122"/>
      <c r="ESS30" s="123"/>
      <c r="EST30" s="106"/>
      <c r="ESU30" s="123"/>
      <c r="ETC30" s="125"/>
      <c r="ETF30" s="15"/>
      <c r="ETG30" s="15"/>
      <c r="ETM30" s="122"/>
      <c r="ETN30" s="123"/>
      <c r="ETO30" s="106"/>
      <c r="ETP30" s="123"/>
      <c r="ETX30" s="125"/>
      <c r="EUA30" s="15"/>
      <c r="EUB30" s="15"/>
      <c r="EUH30" s="122"/>
      <c r="EUI30" s="123"/>
      <c r="EUJ30" s="106"/>
      <c r="EUK30" s="123"/>
      <c r="EUS30" s="125"/>
      <c r="EUV30" s="15"/>
      <c r="EUW30" s="15"/>
      <c r="EVC30" s="122"/>
      <c r="EVD30" s="123"/>
      <c r="EVE30" s="106"/>
      <c r="EVF30" s="123"/>
      <c r="EVN30" s="125"/>
      <c r="EVQ30" s="15"/>
      <c r="EVR30" s="15"/>
      <c r="EVX30" s="122"/>
      <c r="EVY30" s="123"/>
      <c r="EVZ30" s="106"/>
      <c r="EWA30" s="123"/>
      <c r="EWI30" s="125"/>
      <c r="EWL30" s="15"/>
      <c r="EWM30" s="15"/>
      <c r="EWS30" s="122"/>
      <c r="EWT30" s="123"/>
      <c r="EWU30" s="106"/>
      <c r="EWV30" s="123"/>
      <c r="EXD30" s="125"/>
      <c r="EXG30" s="15"/>
      <c r="EXH30" s="15"/>
      <c r="EXN30" s="122"/>
      <c r="EXO30" s="123"/>
      <c r="EXP30" s="106"/>
      <c r="EXQ30" s="123"/>
      <c r="EXY30" s="125"/>
      <c r="EYB30" s="15"/>
      <c r="EYC30" s="15"/>
      <c r="EYI30" s="122"/>
      <c r="EYJ30" s="123"/>
      <c r="EYK30" s="106"/>
      <c r="EYL30" s="123"/>
      <c r="EYT30" s="125"/>
      <c r="EYW30" s="15"/>
      <c r="EYX30" s="15"/>
      <c r="EZD30" s="122"/>
      <c r="EZE30" s="123"/>
      <c r="EZF30" s="106"/>
      <c r="EZG30" s="123"/>
      <c r="EZO30" s="125"/>
      <c r="EZR30" s="15"/>
      <c r="EZS30" s="15"/>
      <c r="EZY30" s="122"/>
      <c r="EZZ30" s="123"/>
      <c r="FAA30" s="106"/>
      <c r="FAB30" s="123"/>
      <c r="FAJ30" s="125"/>
      <c r="FAM30" s="15"/>
      <c r="FAN30" s="15"/>
      <c r="FAT30" s="122"/>
      <c r="FAU30" s="123"/>
      <c r="FAV30" s="106"/>
      <c r="FAW30" s="123"/>
      <c r="FBE30" s="125"/>
      <c r="FBH30" s="15"/>
      <c r="FBI30" s="15"/>
      <c r="FBO30" s="122"/>
      <c r="FBP30" s="123"/>
      <c r="FBQ30" s="106"/>
      <c r="FBR30" s="123"/>
      <c r="FBZ30" s="125"/>
      <c r="FCC30" s="15"/>
      <c r="FCD30" s="15"/>
      <c r="FCJ30" s="122"/>
      <c r="FCK30" s="123"/>
      <c r="FCL30" s="106"/>
      <c r="FCM30" s="123"/>
      <c r="FCU30" s="125"/>
      <c r="FCX30" s="15"/>
      <c r="FCY30" s="15"/>
      <c r="FDE30" s="122"/>
      <c r="FDF30" s="123"/>
      <c r="FDG30" s="106"/>
      <c r="FDH30" s="123"/>
      <c r="FDP30" s="125"/>
      <c r="FDS30" s="15"/>
      <c r="FDT30" s="15"/>
      <c r="FDZ30" s="122"/>
      <c r="FEA30" s="123"/>
      <c r="FEB30" s="106"/>
      <c r="FEC30" s="123"/>
      <c r="FEK30" s="125"/>
      <c r="FEN30" s="15"/>
      <c r="FEO30" s="15"/>
      <c r="FEU30" s="122"/>
      <c r="FEV30" s="123"/>
      <c r="FEW30" s="106"/>
      <c r="FEX30" s="123"/>
      <c r="FFF30" s="125"/>
      <c r="FFI30" s="15"/>
      <c r="FFJ30" s="15"/>
      <c r="FFP30" s="122"/>
      <c r="FFQ30" s="123"/>
      <c r="FFR30" s="106"/>
      <c r="FFS30" s="123"/>
      <c r="FGA30" s="125"/>
      <c r="FGD30" s="15"/>
      <c r="FGE30" s="15"/>
      <c r="FGK30" s="122"/>
      <c r="FGL30" s="123"/>
      <c r="FGM30" s="106"/>
      <c r="FGN30" s="123"/>
      <c r="FGV30" s="125"/>
      <c r="FGY30" s="15"/>
      <c r="FGZ30" s="15"/>
      <c r="FHF30" s="122"/>
      <c r="FHG30" s="123"/>
      <c r="FHH30" s="106"/>
      <c r="FHI30" s="123"/>
      <c r="FHQ30" s="125"/>
      <c r="FHT30" s="15"/>
      <c r="FHU30" s="15"/>
      <c r="FIA30" s="122"/>
      <c r="FIB30" s="123"/>
      <c r="FIC30" s="106"/>
      <c r="FID30" s="123"/>
      <c r="FIL30" s="125"/>
      <c r="FIO30" s="15"/>
      <c r="FIP30" s="15"/>
      <c r="FIV30" s="122"/>
      <c r="FIW30" s="123"/>
      <c r="FIX30" s="106"/>
      <c r="FIY30" s="123"/>
      <c r="FJG30" s="125"/>
      <c r="FJJ30" s="15"/>
      <c r="FJK30" s="15"/>
      <c r="FJQ30" s="122"/>
      <c r="FJR30" s="123"/>
      <c r="FJS30" s="106"/>
      <c r="FJT30" s="123"/>
      <c r="FKB30" s="125"/>
      <c r="FKE30" s="15"/>
      <c r="FKF30" s="15"/>
      <c r="FKL30" s="122"/>
      <c r="FKM30" s="123"/>
      <c r="FKN30" s="106"/>
      <c r="FKO30" s="123"/>
      <c r="FKW30" s="125"/>
      <c r="FKZ30" s="15"/>
      <c r="FLA30" s="15"/>
      <c r="FLG30" s="122"/>
      <c r="FLH30" s="123"/>
      <c r="FLI30" s="106"/>
      <c r="FLJ30" s="123"/>
      <c r="FLR30" s="125"/>
      <c r="FLU30" s="15"/>
      <c r="FLV30" s="15"/>
      <c r="FMB30" s="122"/>
      <c r="FMC30" s="123"/>
      <c r="FMD30" s="106"/>
      <c r="FME30" s="123"/>
      <c r="FMM30" s="125"/>
      <c r="FMP30" s="15"/>
      <c r="FMQ30" s="15"/>
      <c r="FMW30" s="122"/>
      <c r="FMX30" s="123"/>
      <c r="FMY30" s="106"/>
      <c r="FMZ30" s="123"/>
      <c r="FNH30" s="125"/>
      <c r="FNK30" s="15"/>
      <c r="FNL30" s="15"/>
      <c r="FNR30" s="122"/>
      <c r="FNS30" s="123"/>
      <c r="FNT30" s="106"/>
      <c r="FNU30" s="123"/>
      <c r="FOC30" s="125"/>
      <c r="FOF30" s="15"/>
      <c r="FOG30" s="15"/>
      <c r="FOM30" s="122"/>
      <c r="FON30" s="123"/>
      <c r="FOO30" s="106"/>
      <c r="FOP30" s="123"/>
      <c r="FOX30" s="125"/>
      <c r="FPA30" s="15"/>
      <c r="FPB30" s="15"/>
      <c r="FPH30" s="122"/>
      <c r="FPI30" s="123"/>
      <c r="FPJ30" s="106"/>
      <c r="FPK30" s="123"/>
      <c r="FPS30" s="125"/>
      <c r="FPV30" s="15"/>
      <c r="FPW30" s="15"/>
      <c r="FQC30" s="122"/>
      <c r="FQD30" s="123"/>
      <c r="FQE30" s="106"/>
      <c r="FQF30" s="123"/>
      <c r="FQN30" s="125"/>
      <c r="FQQ30" s="15"/>
      <c r="FQR30" s="15"/>
      <c r="FQX30" s="122"/>
      <c r="FQY30" s="123"/>
      <c r="FQZ30" s="106"/>
      <c r="FRA30" s="123"/>
      <c r="FRI30" s="125"/>
      <c r="FRL30" s="15"/>
      <c r="FRM30" s="15"/>
      <c r="FRS30" s="122"/>
      <c r="FRT30" s="123"/>
      <c r="FRU30" s="106"/>
      <c r="FRV30" s="123"/>
      <c r="FSD30" s="125"/>
      <c r="FSG30" s="15"/>
      <c r="FSH30" s="15"/>
      <c r="FSN30" s="122"/>
      <c r="FSO30" s="123"/>
      <c r="FSP30" s="106"/>
      <c r="FSQ30" s="123"/>
      <c r="FSY30" s="125"/>
      <c r="FTB30" s="15"/>
      <c r="FTC30" s="15"/>
      <c r="FTI30" s="122"/>
      <c r="FTJ30" s="123"/>
      <c r="FTK30" s="106"/>
      <c r="FTL30" s="123"/>
      <c r="FTT30" s="125"/>
      <c r="FTW30" s="15"/>
      <c r="FTX30" s="15"/>
      <c r="FUD30" s="122"/>
      <c r="FUE30" s="123"/>
      <c r="FUF30" s="106"/>
      <c r="FUG30" s="123"/>
      <c r="FUO30" s="125"/>
      <c r="FUR30" s="15"/>
      <c r="FUS30" s="15"/>
      <c r="FUY30" s="122"/>
      <c r="FUZ30" s="123"/>
      <c r="FVA30" s="106"/>
      <c r="FVB30" s="123"/>
      <c r="FVJ30" s="125"/>
      <c r="FVM30" s="15"/>
      <c r="FVN30" s="15"/>
      <c r="FVT30" s="122"/>
      <c r="FVU30" s="123"/>
      <c r="FVV30" s="106"/>
      <c r="FVW30" s="123"/>
      <c r="FWE30" s="125"/>
      <c r="FWH30" s="15"/>
      <c r="FWI30" s="15"/>
      <c r="FWO30" s="122"/>
      <c r="FWP30" s="123"/>
      <c r="FWQ30" s="106"/>
      <c r="FWR30" s="123"/>
      <c r="FWZ30" s="125"/>
      <c r="FXC30" s="15"/>
      <c r="FXD30" s="15"/>
      <c r="FXJ30" s="122"/>
      <c r="FXK30" s="123"/>
      <c r="FXL30" s="106"/>
      <c r="FXM30" s="123"/>
      <c r="FXU30" s="125"/>
      <c r="FXX30" s="15"/>
      <c r="FXY30" s="15"/>
      <c r="FYE30" s="122"/>
      <c r="FYF30" s="123"/>
      <c r="FYG30" s="106"/>
      <c r="FYH30" s="123"/>
      <c r="FYP30" s="125"/>
      <c r="FYS30" s="15"/>
      <c r="FYT30" s="15"/>
      <c r="FYZ30" s="122"/>
      <c r="FZA30" s="123"/>
      <c r="FZB30" s="106"/>
      <c r="FZC30" s="123"/>
      <c r="FZK30" s="125"/>
      <c r="FZN30" s="15"/>
      <c r="FZO30" s="15"/>
      <c r="FZU30" s="122"/>
      <c r="FZV30" s="123"/>
      <c r="FZW30" s="106"/>
      <c r="FZX30" s="123"/>
      <c r="GAF30" s="125"/>
      <c r="GAI30" s="15"/>
      <c r="GAJ30" s="15"/>
      <c r="GAP30" s="122"/>
      <c r="GAQ30" s="123"/>
      <c r="GAR30" s="106"/>
      <c r="GAS30" s="123"/>
      <c r="GBA30" s="125"/>
      <c r="GBD30" s="15"/>
      <c r="GBE30" s="15"/>
      <c r="GBK30" s="122"/>
      <c r="GBL30" s="123"/>
      <c r="GBM30" s="106"/>
      <c r="GBN30" s="123"/>
      <c r="GBV30" s="125"/>
      <c r="GBY30" s="15"/>
      <c r="GBZ30" s="15"/>
      <c r="GCF30" s="122"/>
      <c r="GCG30" s="123"/>
      <c r="GCH30" s="106"/>
      <c r="GCI30" s="123"/>
      <c r="GCQ30" s="125"/>
      <c r="GCT30" s="15"/>
      <c r="GCU30" s="15"/>
      <c r="GDA30" s="122"/>
      <c r="GDB30" s="123"/>
      <c r="GDC30" s="106"/>
      <c r="GDD30" s="123"/>
      <c r="GDL30" s="125"/>
      <c r="GDO30" s="15"/>
      <c r="GDP30" s="15"/>
      <c r="GDV30" s="122"/>
      <c r="GDW30" s="123"/>
      <c r="GDX30" s="106"/>
      <c r="GDY30" s="123"/>
      <c r="GEG30" s="125"/>
      <c r="GEJ30" s="15"/>
      <c r="GEK30" s="15"/>
      <c r="GEQ30" s="122"/>
      <c r="GER30" s="123"/>
      <c r="GES30" s="106"/>
      <c r="GET30" s="123"/>
      <c r="GFB30" s="125"/>
      <c r="GFE30" s="15"/>
      <c r="GFF30" s="15"/>
      <c r="GFL30" s="122"/>
      <c r="GFM30" s="123"/>
      <c r="GFN30" s="106"/>
      <c r="GFO30" s="123"/>
      <c r="GFW30" s="125"/>
      <c r="GFZ30" s="15"/>
      <c r="GGA30" s="15"/>
      <c r="GGG30" s="122"/>
      <c r="GGH30" s="123"/>
      <c r="GGI30" s="106"/>
      <c r="GGJ30" s="123"/>
      <c r="GGR30" s="125"/>
      <c r="GGU30" s="15"/>
      <c r="GGV30" s="15"/>
      <c r="GHB30" s="122"/>
      <c r="GHC30" s="123"/>
      <c r="GHD30" s="106"/>
      <c r="GHE30" s="123"/>
      <c r="GHM30" s="125"/>
      <c r="GHP30" s="15"/>
      <c r="GHQ30" s="15"/>
      <c r="GHW30" s="122"/>
      <c r="GHX30" s="123"/>
      <c r="GHY30" s="106"/>
      <c r="GHZ30" s="123"/>
      <c r="GIH30" s="125"/>
      <c r="GIK30" s="15"/>
      <c r="GIL30" s="15"/>
      <c r="GIR30" s="122"/>
      <c r="GIS30" s="123"/>
      <c r="GIT30" s="106"/>
      <c r="GIU30" s="123"/>
      <c r="GJC30" s="125"/>
      <c r="GJF30" s="15"/>
      <c r="GJG30" s="15"/>
      <c r="GJM30" s="122"/>
      <c r="GJN30" s="123"/>
      <c r="GJO30" s="106"/>
      <c r="GJP30" s="123"/>
      <c r="GJX30" s="125"/>
      <c r="GKA30" s="15"/>
      <c r="GKB30" s="15"/>
      <c r="GKH30" s="122"/>
      <c r="GKI30" s="123"/>
      <c r="GKJ30" s="106"/>
      <c r="GKK30" s="123"/>
      <c r="GKS30" s="125"/>
      <c r="GKV30" s="15"/>
      <c r="GKW30" s="15"/>
      <c r="GLC30" s="122"/>
      <c r="GLD30" s="123"/>
      <c r="GLE30" s="106"/>
      <c r="GLF30" s="123"/>
      <c r="GLN30" s="125"/>
      <c r="GLQ30" s="15"/>
      <c r="GLR30" s="15"/>
      <c r="GLX30" s="122"/>
      <c r="GLY30" s="123"/>
      <c r="GLZ30" s="106"/>
      <c r="GMA30" s="123"/>
      <c r="GMI30" s="125"/>
      <c r="GML30" s="15"/>
      <c r="GMM30" s="15"/>
      <c r="GMS30" s="122"/>
      <c r="GMT30" s="123"/>
      <c r="GMU30" s="106"/>
      <c r="GMV30" s="123"/>
      <c r="GND30" s="125"/>
      <c r="GNG30" s="15"/>
      <c r="GNH30" s="15"/>
      <c r="GNN30" s="122"/>
      <c r="GNO30" s="123"/>
      <c r="GNP30" s="106"/>
      <c r="GNQ30" s="123"/>
      <c r="GNY30" s="125"/>
      <c r="GOB30" s="15"/>
      <c r="GOC30" s="15"/>
      <c r="GOI30" s="122"/>
      <c r="GOJ30" s="123"/>
      <c r="GOK30" s="106"/>
      <c r="GOL30" s="123"/>
      <c r="GOT30" s="125"/>
      <c r="GOW30" s="15"/>
      <c r="GOX30" s="15"/>
      <c r="GPD30" s="122"/>
      <c r="GPE30" s="123"/>
      <c r="GPF30" s="106"/>
      <c r="GPG30" s="123"/>
      <c r="GPO30" s="125"/>
      <c r="GPR30" s="15"/>
      <c r="GPS30" s="15"/>
      <c r="GPY30" s="122"/>
      <c r="GPZ30" s="123"/>
      <c r="GQA30" s="106"/>
      <c r="GQB30" s="123"/>
      <c r="GQJ30" s="125"/>
      <c r="GQM30" s="15"/>
      <c r="GQN30" s="15"/>
      <c r="GQT30" s="122"/>
      <c r="GQU30" s="123"/>
      <c r="GQV30" s="106"/>
      <c r="GQW30" s="123"/>
      <c r="GRE30" s="125"/>
      <c r="GRH30" s="15"/>
      <c r="GRI30" s="15"/>
      <c r="GRO30" s="122"/>
      <c r="GRP30" s="123"/>
      <c r="GRQ30" s="106"/>
      <c r="GRR30" s="123"/>
      <c r="GRZ30" s="125"/>
      <c r="GSC30" s="15"/>
      <c r="GSD30" s="15"/>
      <c r="GSJ30" s="122"/>
      <c r="GSK30" s="123"/>
      <c r="GSL30" s="106"/>
      <c r="GSM30" s="123"/>
      <c r="GSU30" s="125"/>
      <c r="GSX30" s="15"/>
      <c r="GSY30" s="15"/>
      <c r="GTE30" s="122"/>
      <c r="GTF30" s="123"/>
      <c r="GTG30" s="106"/>
      <c r="GTH30" s="123"/>
      <c r="GTP30" s="125"/>
      <c r="GTS30" s="15"/>
      <c r="GTT30" s="15"/>
      <c r="GTZ30" s="122"/>
      <c r="GUA30" s="123"/>
      <c r="GUB30" s="106"/>
      <c r="GUC30" s="123"/>
      <c r="GUK30" s="125"/>
      <c r="GUN30" s="15"/>
      <c r="GUO30" s="15"/>
      <c r="GUU30" s="122"/>
      <c r="GUV30" s="123"/>
      <c r="GUW30" s="106"/>
      <c r="GUX30" s="123"/>
      <c r="GVF30" s="125"/>
      <c r="GVI30" s="15"/>
      <c r="GVJ30" s="15"/>
      <c r="GVP30" s="122"/>
      <c r="GVQ30" s="123"/>
      <c r="GVR30" s="106"/>
      <c r="GVS30" s="123"/>
      <c r="GWA30" s="125"/>
      <c r="GWD30" s="15"/>
      <c r="GWE30" s="15"/>
      <c r="GWK30" s="122"/>
      <c r="GWL30" s="123"/>
      <c r="GWM30" s="106"/>
      <c r="GWN30" s="123"/>
      <c r="GWV30" s="125"/>
      <c r="GWY30" s="15"/>
      <c r="GWZ30" s="15"/>
      <c r="GXF30" s="122"/>
      <c r="GXG30" s="123"/>
      <c r="GXH30" s="106"/>
      <c r="GXI30" s="123"/>
      <c r="GXQ30" s="125"/>
      <c r="GXT30" s="15"/>
      <c r="GXU30" s="15"/>
      <c r="GYA30" s="122"/>
      <c r="GYB30" s="123"/>
      <c r="GYC30" s="106"/>
      <c r="GYD30" s="123"/>
      <c r="GYL30" s="125"/>
      <c r="GYO30" s="15"/>
      <c r="GYP30" s="15"/>
      <c r="GYV30" s="122"/>
      <c r="GYW30" s="123"/>
      <c r="GYX30" s="106"/>
      <c r="GYY30" s="123"/>
      <c r="GZG30" s="125"/>
      <c r="GZJ30" s="15"/>
      <c r="GZK30" s="15"/>
      <c r="GZQ30" s="122"/>
      <c r="GZR30" s="123"/>
      <c r="GZS30" s="106"/>
      <c r="GZT30" s="123"/>
      <c r="HAB30" s="125"/>
      <c r="HAE30" s="15"/>
      <c r="HAF30" s="15"/>
      <c r="HAL30" s="122"/>
      <c r="HAM30" s="123"/>
      <c r="HAN30" s="106"/>
      <c r="HAO30" s="123"/>
      <c r="HAW30" s="125"/>
      <c r="HAZ30" s="15"/>
      <c r="HBA30" s="15"/>
      <c r="HBG30" s="122"/>
      <c r="HBH30" s="123"/>
      <c r="HBI30" s="106"/>
      <c r="HBJ30" s="123"/>
      <c r="HBR30" s="125"/>
      <c r="HBU30" s="15"/>
      <c r="HBV30" s="15"/>
      <c r="HCB30" s="122"/>
      <c r="HCC30" s="123"/>
      <c r="HCD30" s="106"/>
      <c r="HCE30" s="123"/>
      <c r="HCM30" s="125"/>
      <c r="HCP30" s="15"/>
      <c r="HCQ30" s="15"/>
      <c r="HCW30" s="122"/>
      <c r="HCX30" s="123"/>
      <c r="HCY30" s="106"/>
      <c r="HCZ30" s="123"/>
      <c r="HDH30" s="125"/>
      <c r="HDK30" s="15"/>
      <c r="HDL30" s="15"/>
      <c r="HDR30" s="122"/>
      <c r="HDS30" s="123"/>
      <c r="HDT30" s="106"/>
      <c r="HDU30" s="123"/>
      <c r="HEC30" s="125"/>
      <c r="HEF30" s="15"/>
      <c r="HEG30" s="15"/>
      <c r="HEM30" s="122"/>
      <c r="HEN30" s="123"/>
      <c r="HEO30" s="106"/>
      <c r="HEP30" s="123"/>
      <c r="HEX30" s="125"/>
      <c r="HFA30" s="15"/>
      <c r="HFB30" s="15"/>
      <c r="HFH30" s="122"/>
      <c r="HFI30" s="123"/>
      <c r="HFJ30" s="106"/>
      <c r="HFK30" s="123"/>
      <c r="HFS30" s="125"/>
      <c r="HFV30" s="15"/>
      <c r="HFW30" s="15"/>
      <c r="HGC30" s="122"/>
      <c r="HGD30" s="123"/>
      <c r="HGE30" s="106"/>
      <c r="HGF30" s="123"/>
      <c r="HGN30" s="125"/>
      <c r="HGQ30" s="15"/>
      <c r="HGR30" s="15"/>
      <c r="HGX30" s="122"/>
      <c r="HGY30" s="123"/>
      <c r="HGZ30" s="106"/>
      <c r="HHA30" s="123"/>
      <c r="HHI30" s="125"/>
      <c r="HHL30" s="15"/>
      <c r="HHM30" s="15"/>
      <c r="HHS30" s="122"/>
      <c r="HHT30" s="123"/>
      <c r="HHU30" s="106"/>
      <c r="HHV30" s="123"/>
      <c r="HID30" s="125"/>
      <c r="HIG30" s="15"/>
      <c r="HIH30" s="15"/>
      <c r="HIN30" s="122"/>
      <c r="HIO30" s="123"/>
      <c r="HIP30" s="106"/>
      <c r="HIQ30" s="123"/>
      <c r="HIY30" s="125"/>
      <c r="HJB30" s="15"/>
      <c r="HJC30" s="15"/>
      <c r="HJI30" s="122"/>
      <c r="HJJ30" s="123"/>
      <c r="HJK30" s="106"/>
      <c r="HJL30" s="123"/>
      <c r="HJT30" s="125"/>
      <c r="HJW30" s="15"/>
      <c r="HJX30" s="15"/>
      <c r="HKD30" s="122"/>
      <c r="HKE30" s="123"/>
      <c r="HKF30" s="106"/>
      <c r="HKG30" s="123"/>
      <c r="HKO30" s="125"/>
      <c r="HKR30" s="15"/>
      <c r="HKS30" s="15"/>
      <c r="HKY30" s="122"/>
      <c r="HKZ30" s="123"/>
      <c r="HLA30" s="106"/>
      <c r="HLB30" s="123"/>
      <c r="HLJ30" s="125"/>
      <c r="HLM30" s="15"/>
      <c r="HLN30" s="15"/>
      <c r="HLT30" s="122"/>
      <c r="HLU30" s="123"/>
      <c r="HLV30" s="106"/>
      <c r="HLW30" s="123"/>
      <c r="HME30" s="125"/>
      <c r="HMH30" s="15"/>
      <c r="HMI30" s="15"/>
      <c r="HMO30" s="122"/>
      <c r="HMP30" s="123"/>
      <c r="HMQ30" s="106"/>
      <c r="HMR30" s="123"/>
      <c r="HMZ30" s="125"/>
      <c r="HNC30" s="15"/>
      <c r="HND30" s="15"/>
      <c r="HNJ30" s="122"/>
      <c r="HNK30" s="123"/>
      <c r="HNL30" s="106"/>
      <c r="HNM30" s="123"/>
      <c r="HNU30" s="125"/>
      <c r="HNX30" s="15"/>
      <c r="HNY30" s="15"/>
      <c r="HOE30" s="122"/>
      <c r="HOF30" s="123"/>
      <c r="HOG30" s="106"/>
      <c r="HOH30" s="123"/>
      <c r="HOP30" s="125"/>
      <c r="HOS30" s="15"/>
      <c r="HOT30" s="15"/>
      <c r="HOZ30" s="122"/>
      <c r="HPA30" s="123"/>
      <c r="HPB30" s="106"/>
      <c r="HPC30" s="123"/>
      <c r="HPK30" s="125"/>
      <c r="HPN30" s="15"/>
      <c r="HPO30" s="15"/>
      <c r="HPU30" s="122"/>
      <c r="HPV30" s="123"/>
      <c r="HPW30" s="106"/>
      <c r="HPX30" s="123"/>
      <c r="HQF30" s="125"/>
      <c r="HQI30" s="15"/>
      <c r="HQJ30" s="15"/>
      <c r="HQP30" s="122"/>
      <c r="HQQ30" s="123"/>
      <c r="HQR30" s="106"/>
      <c r="HQS30" s="123"/>
      <c r="HRA30" s="125"/>
      <c r="HRD30" s="15"/>
      <c r="HRE30" s="15"/>
      <c r="HRK30" s="122"/>
      <c r="HRL30" s="123"/>
      <c r="HRM30" s="106"/>
      <c r="HRN30" s="123"/>
      <c r="HRV30" s="125"/>
      <c r="HRY30" s="15"/>
      <c r="HRZ30" s="15"/>
      <c r="HSF30" s="122"/>
      <c r="HSG30" s="123"/>
      <c r="HSH30" s="106"/>
      <c r="HSI30" s="123"/>
      <c r="HSQ30" s="125"/>
      <c r="HST30" s="15"/>
      <c r="HSU30" s="15"/>
      <c r="HTA30" s="122"/>
      <c r="HTB30" s="123"/>
      <c r="HTC30" s="106"/>
      <c r="HTD30" s="123"/>
      <c r="HTL30" s="125"/>
      <c r="HTO30" s="15"/>
      <c r="HTP30" s="15"/>
      <c r="HTV30" s="122"/>
      <c r="HTW30" s="123"/>
      <c r="HTX30" s="106"/>
      <c r="HTY30" s="123"/>
      <c r="HUG30" s="125"/>
      <c r="HUJ30" s="15"/>
      <c r="HUK30" s="15"/>
      <c r="HUQ30" s="122"/>
      <c r="HUR30" s="123"/>
      <c r="HUS30" s="106"/>
      <c r="HUT30" s="123"/>
      <c r="HVB30" s="125"/>
      <c r="HVE30" s="15"/>
      <c r="HVF30" s="15"/>
      <c r="HVL30" s="122"/>
      <c r="HVM30" s="123"/>
      <c r="HVN30" s="106"/>
      <c r="HVO30" s="123"/>
      <c r="HVW30" s="125"/>
      <c r="HVZ30" s="15"/>
      <c r="HWA30" s="15"/>
      <c r="HWG30" s="122"/>
      <c r="HWH30" s="123"/>
      <c r="HWI30" s="106"/>
      <c r="HWJ30" s="123"/>
      <c r="HWR30" s="125"/>
      <c r="HWU30" s="15"/>
      <c r="HWV30" s="15"/>
      <c r="HXB30" s="122"/>
      <c r="HXC30" s="123"/>
      <c r="HXD30" s="106"/>
      <c r="HXE30" s="123"/>
      <c r="HXM30" s="125"/>
      <c r="HXP30" s="15"/>
      <c r="HXQ30" s="15"/>
      <c r="HXW30" s="122"/>
      <c r="HXX30" s="123"/>
      <c r="HXY30" s="106"/>
      <c r="HXZ30" s="123"/>
      <c r="HYH30" s="125"/>
      <c r="HYK30" s="15"/>
      <c r="HYL30" s="15"/>
      <c r="HYR30" s="122"/>
      <c r="HYS30" s="123"/>
      <c r="HYT30" s="106"/>
      <c r="HYU30" s="123"/>
      <c r="HZC30" s="125"/>
      <c r="HZF30" s="15"/>
      <c r="HZG30" s="15"/>
      <c r="HZM30" s="122"/>
      <c r="HZN30" s="123"/>
      <c r="HZO30" s="106"/>
      <c r="HZP30" s="123"/>
      <c r="HZX30" s="125"/>
      <c r="IAA30" s="15"/>
      <c r="IAB30" s="15"/>
      <c r="IAH30" s="122"/>
      <c r="IAI30" s="123"/>
      <c r="IAJ30" s="106"/>
      <c r="IAK30" s="123"/>
      <c r="IAS30" s="125"/>
      <c r="IAV30" s="15"/>
      <c r="IAW30" s="15"/>
      <c r="IBC30" s="122"/>
      <c r="IBD30" s="123"/>
      <c r="IBE30" s="106"/>
      <c r="IBF30" s="123"/>
      <c r="IBN30" s="125"/>
      <c r="IBQ30" s="15"/>
      <c r="IBR30" s="15"/>
      <c r="IBX30" s="122"/>
      <c r="IBY30" s="123"/>
      <c r="IBZ30" s="106"/>
      <c r="ICA30" s="123"/>
      <c r="ICI30" s="125"/>
      <c r="ICL30" s="15"/>
      <c r="ICM30" s="15"/>
      <c r="ICS30" s="122"/>
      <c r="ICT30" s="123"/>
      <c r="ICU30" s="106"/>
      <c r="ICV30" s="123"/>
      <c r="IDD30" s="125"/>
      <c r="IDG30" s="15"/>
      <c r="IDH30" s="15"/>
      <c r="IDN30" s="122"/>
      <c r="IDO30" s="123"/>
      <c r="IDP30" s="106"/>
      <c r="IDQ30" s="123"/>
      <c r="IDY30" s="125"/>
      <c r="IEB30" s="15"/>
      <c r="IEC30" s="15"/>
      <c r="IEI30" s="122"/>
      <c r="IEJ30" s="123"/>
      <c r="IEK30" s="106"/>
      <c r="IEL30" s="123"/>
      <c r="IET30" s="125"/>
      <c r="IEW30" s="15"/>
      <c r="IEX30" s="15"/>
      <c r="IFD30" s="122"/>
      <c r="IFE30" s="123"/>
      <c r="IFF30" s="106"/>
      <c r="IFG30" s="123"/>
      <c r="IFO30" s="125"/>
      <c r="IFR30" s="15"/>
      <c r="IFS30" s="15"/>
      <c r="IFY30" s="122"/>
      <c r="IFZ30" s="123"/>
      <c r="IGA30" s="106"/>
      <c r="IGB30" s="123"/>
      <c r="IGJ30" s="125"/>
      <c r="IGM30" s="15"/>
      <c r="IGN30" s="15"/>
      <c r="IGT30" s="122"/>
      <c r="IGU30" s="123"/>
      <c r="IGV30" s="106"/>
      <c r="IGW30" s="123"/>
      <c r="IHE30" s="125"/>
      <c r="IHH30" s="15"/>
      <c r="IHI30" s="15"/>
      <c r="IHO30" s="122"/>
      <c r="IHP30" s="123"/>
      <c r="IHQ30" s="106"/>
      <c r="IHR30" s="123"/>
      <c r="IHZ30" s="125"/>
      <c r="IIC30" s="15"/>
      <c r="IID30" s="15"/>
      <c r="IIJ30" s="122"/>
      <c r="IIK30" s="123"/>
      <c r="IIL30" s="106"/>
      <c r="IIM30" s="123"/>
      <c r="IIU30" s="125"/>
      <c r="IIX30" s="15"/>
      <c r="IIY30" s="15"/>
      <c r="IJE30" s="122"/>
      <c r="IJF30" s="123"/>
      <c r="IJG30" s="106"/>
      <c r="IJH30" s="123"/>
      <c r="IJP30" s="125"/>
      <c r="IJS30" s="15"/>
      <c r="IJT30" s="15"/>
      <c r="IJZ30" s="122"/>
      <c r="IKA30" s="123"/>
      <c r="IKB30" s="106"/>
      <c r="IKC30" s="123"/>
      <c r="IKK30" s="125"/>
      <c r="IKN30" s="15"/>
      <c r="IKO30" s="15"/>
      <c r="IKU30" s="122"/>
      <c r="IKV30" s="123"/>
      <c r="IKW30" s="106"/>
      <c r="IKX30" s="123"/>
      <c r="ILF30" s="125"/>
      <c r="ILI30" s="15"/>
      <c r="ILJ30" s="15"/>
      <c r="ILP30" s="122"/>
      <c r="ILQ30" s="123"/>
      <c r="ILR30" s="106"/>
      <c r="ILS30" s="123"/>
      <c r="IMA30" s="125"/>
      <c r="IMD30" s="15"/>
      <c r="IME30" s="15"/>
      <c r="IMK30" s="122"/>
      <c r="IML30" s="123"/>
      <c r="IMM30" s="106"/>
      <c r="IMN30" s="123"/>
      <c r="IMV30" s="125"/>
      <c r="IMY30" s="15"/>
      <c r="IMZ30" s="15"/>
      <c r="INF30" s="122"/>
      <c r="ING30" s="123"/>
      <c r="INH30" s="106"/>
      <c r="INI30" s="123"/>
      <c r="INQ30" s="125"/>
      <c r="INT30" s="15"/>
      <c r="INU30" s="15"/>
      <c r="IOA30" s="122"/>
      <c r="IOB30" s="123"/>
      <c r="IOC30" s="106"/>
      <c r="IOD30" s="123"/>
      <c r="IOL30" s="125"/>
      <c r="IOO30" s="15"/>
      <c r="IOP30" s="15"/>
      <c r="IOV30" s="122"/>
      <c r="IOW30" s="123"/>
      <c r="IOX30" s="106"/>
      <c r="IOY30" s="123"/>
      <c r="IPG30" s="125"/>
      <c r="IPJ30" s="15"/>
      <c r="IPK30" s="15"/>
      <c r="IPQ30" s="122"/>
      <c r="IPR30" s="123"/>
      <c r="IPS30" s="106"/>
      <c r="IPT30" s="123"/>
      <c r="IQB30" s="125"/>
      <c r="IQE30" s="15"/>
      <c r="IQF30" s="15"/>
      <c r="IQL30" s="122"/>
      <c r="IQM30" s="123"/>
      <c r="IQN30" s="106"/>
      <c r="IQO30" s="123"/>
      <c r="IQW30" s="125"/>
      <c r="IQZ30" s="15"/>
      <c r="IRA30" s="15"/>
      <c r="IRG30" s="122"/>
      <c r="IRH30" s="123"/>
      <c r="IRI30" s="106"/>
      <c r="IRJ30" s="123"/>
      <c r="IRR30" s="125"/>
      <c r="IRU30" s="15"/>
      <c r="IRV30" s="15"/>
      <c r="ISB30" s="122"/>
      <c r="ISC30" s="123"/>
      <c r="ISD30" s="106"/>
      <c r="ISE30" s="123"/>
      <c r="ISM30" s="125"/>
      <c r="ISP30" s="15"/>
      <c r="ISQ30" s="15"/>
      <c r="ISW30" s="122"/>
      <c r="ISX30" s="123"/>
      <c r="ISY30" s="106"/>
      <c r="ISZ30" s="123"/>
      <c r="ITH30" s="125"/>
      <c r="ITK30" s="15"/>
      <c r="ITL30" s="15"/>
      <c r="ITR30" s="122"/>
      <c r="ITS30" s="123"/>
      <c r="ITT30" s="106"/>
      <c r="ITU30" s="123"/>
      <c r="IUC30" s="125"/>
      <c r="IUF30" s="15"/>
      <c r="IUG30" s="15"/>
      <c r="IUM30" s="122"/>
      <c r="IUN30" s="123"/>
      <c r="IUO30" s="106"/>
      <c r="IUP30" s="123"/>
      <c r="IUX30" s="125"/>
      <c r="IVA30" s="15"/>
      <c r="IVB30" s="15"/>
      <c r="IVH30" s="122"/>
      <c r="IVI30" s="123"/>
      <c r="IVJ30" s="106"/>
      <c r="IVK30" s="123"/>
      <c r="IVS30" s="125"/>
      <c r="IVV30" s="15"/>
      <c r="IVW30" s="15"/>
      <c r="IWC30" s="122"/>
      <c r="IWD30" s="123"/>
      <c r="IWE30" s="106"/>
      <c r="IWF30" s="123"/>
      <c r="IWN30" s="125"/>
      <c r="IWQ30" s="15"/>
      <c r="IWR30" s="15"/>
      <c r="IWX30" s="122"/>
      <c r="IWY30" s="123"/>
      <c r="IWZ30" s="106"/>
      <c r="IXA30" s="123"/>
      <c r="IXI30" s="125"/>
      <c r="IXL30" s="15"/>
      <c r="IXM30" s="15"/>
      <c r="IXS30" s="122"/>
      <c r="IXT30" s="123"/>
      <c r="IXU30" s="106"/>
      <c r="IXV30" s="123"/>
      <c r="IYD30" s="125"/>
      <c r="IYG30" s="15"/>
      <c r="IYH30" s="15"/>
      <c r="IYN30" s="122"/>
      <c r="IYO30" s="123"/>
      <c r="IYP30" s="106"/>
      <c r="IYQ30" s="123"/>
      <c r="IYY30" s="125"/>
      <c r="IZB30" s="15"/>
      <c r="IZC30" s="15"/>
      <c r="IZI30" s="122"/>
      <c r="IZJ30" s="123"/>
      <c r="IZK30" s="106"/>
      <c r="IZL30" s="123"/>
      <c r="IZT30" s="125"/>
      <c r="IZW30" s="15"/>
      <c r="IZX30" s="15"/>
      <c r="JAD30" s="122"/>
      <c r="JAE30" s="123"/>
      <c r="JAF30" s="106"/>
      <c r="JAG30" s="123"/>
      <c r="JAO30" s="125"/>
      <c r="JAR30" s="15"/>
      <c r="JAS30" s="15"/>
      <c r="JAY30" s="122"/>
      <c r="JAZ30" s="123"/>
      <c r="JBA30" s="106"/>
      <c r="JBB30" s="123"/>
      <c r="JBJ30" s="125"/>
      <c r="JBM30" s="15"/>
      <c r="JBN30" s="15"/>
      <c r="JBT30" s="122"/>
      <c r="JBU30" s="123"/>
      <c r="JBV30" s="106"/>
      <c r="JBW30" s="123"/>
      <c r="JCE30" s="125"/>
      <c r="JCH30" s="15"/>
      <c r="JCI30" s="15"/>
      <c r="JCO30" s="122"/>
      <c r="JCP30" s="123"/>
      <c r="JCQ30" s="106"/>
      <c r="JCR30" s="123"/>
      <c r="JCZ30" s="125"/>
      <c r="JDC30" s="15"/>
      <c r="JDD30" s="15"/>
      <c r="JDJ30" s="122"/>
      <c r="JDK30" s="123"/>
      <c r="JDL30" s="106"/>
      <c r="JDM30" s="123"/>
      <c r="JDU30" s="125"/>
      <c r="JDX30" s="15"/>
      <c r="JDY30" s="15"/>
      <c r="JEE30" s="122"/>
      <c r="JEF30" s="123"/>
      <c r="JEG30" s="106"/>
      <c r="JEH30" s="123"/>
      <c r="JEP30" s="125"/>
      <c r="JES30" s="15"/>
      <c r="JET30" s="15"/>
      <c r="JEZ30" s="122"/>
      <c r="JFA30" s="123"/>
      <c r="JFB30" s="106"/>
      <c r="JFC30" s="123"/>
      <c r="JFK30" s="125"/>
      <c r="JFN30" s="15"/>
      <c r="JFO30" s="15"/>
      <c r="JFU30" s="122"/>
      <c r="JFV30" s="123"/>
      <c r="JFW30" s="106"/>
      <c r="JFX30" s="123"/>
      <c r="JGF30" s="125"/>
      <c r="JGI30" s="15"/>
      <c r="JGJ30" s="15"/>
      <c r="JGP30" s="122"/>
      <c r="JGQ30" s="123"/>
      <c r="JGR30" s="106"/>
      <c r="JGS30" s="123"/>
      <c r="JHA30" s="125"/>
      <c r="JHD30" s="15"/>
      <c r="JHE30" s="15"/>
      <c r="JHK30" s="122"/>
      <c r="JHL30" s="123"/>
      <c r="JHM30" s="106"/>
      <c r="JHN30" s="123"/>
      <c r="JHV30" s="125"/>
      <c r="JHY30" s="15"/>
      <c r="JHZ30" s="15"/>
      <c r="JIF30" s="122"/>
      <c r="JIG30" s="123"/>
      <c r="JIH30" s="106"/>
      <c r="JII30" s="123"/>
      <c r="JIQ30" s="125"/>
      <c r="JIT30" s="15"/>
      <c r="JIU30" s="15"/>
      <c r="JJA30" s="122"/>
      <c r="JJB30" s="123"/>
      <c r="JJC30" s="106"/>
      <c r="JJD30" s="123"/>
      <c r="JJL30" s="125"/>
      <c r="JJO30" s="15"/>
      <c r="JJP30" s="15"/>
      <c r="JJV30" s="122"/>
      <c r="JJW30" s="123"/>
      <c r="JJX30" s="106"/>
      <c r="JJY30" s="123"/>
      <c r="JKG30" s="125"/>
      <c r="JKJ30" s="15"/>
      <c r="JKK30" s="15"/>
      <c r="JKQ30" s="122"/>
      <c r="JKR30" s="123"/>
      <c r="JKS30" s="106"/>
      <c r="JKT30" s="123"/>
      <c r="JLB30" s="125"/>
      <c r="JLE30" s="15"/>
      <c r="JLF30" s="15"/>
      <c r="JLL30" s="122"/>
      <c r="JLM30" s="123"/>
      <c r="JLN30" s="106"/>
      <c r="JLO30" s="123"/>
      <c r="JLW30" s="125"/>
      <c r="JLZ30" s="15"/>
      <c r="JMA30" s="15"/>
      <c r="JMG30" s="122"/>
      <c r="JMH30" s="123"/>
      <c r="JMI30" s="106"/>
      <c r="JMJ30" s="123"/>
      <c r="JMR30" s="125"/>
      <c r="JMU30" s="15"/>
      <c r="JMV30" s="15"/>
      <c r="JNB30" s="122"/>
      <c r="JNC30" s="123"/>
      <c r="JND30" s="106"/>
      <c r="JNE30" s="123"/>
      <c r="JNM30" s="125"/>
      <c r="JNP30" s="15"/>
      <c r="JNQ30" s="15"/>
      <c r="JNW30" s="122"/>
      <c r="JNX30" s="123"/>
      <c r="JNY30" s="106"/>
      <c r="JNZ30" s="123"/>
      <c r="JOH30" s="125"/>
      <c r="JOK30" s="15"/>
      <c r="JOL30" s="15"/>
      <c r="JOR30" s="122"/>
      <c r="JOS30" s="123"/>
      <c r="JOT30" s="106"/>
      <c r="JOU30" s="123"/>
      <c r="JPC30" s="125"/>
      <c r="JPF30" s="15"/>
      <c r="JPG30" s="15"/>
      <c r="JPM30" s="122"/>
      <c r="JPN30" s="123"/>
      <c r="JPO30" s="106"/>
      <c r="JPP30" s="123"/>
      <c r="JPX30" s="125"/>
      <c r="JQA30" s="15"/>
      <c r="JQB30" s="15"/>
      <c r="JQH30" s="122"/>
      <c r="JQI30" s="123"/>
      <c r="JQJ30" s="106"/>
      <c r="JQK30" s="123"/>
      <c r="JQS30" s="125"/>
      <c r="JQV30" s="15"/>
      <c r="JQW30" s="15"/>
      <c r="JRC30" s="122"/>
      <c r="JRD30" s="123"/>
      <c r="JRE30" s="106"/>
      <c r="JRF30" s="123"/>
      <c r="JRN30" s="125"/>
      <c r="JRQ30" s="15"/>
      <c r="JRR30" s="15"/>
      <c r="JRX30" s="122"/>
      <c r="JRY30" s="123"/>
      <c r="JRZ30" s="106"/>
      <c r="JSA30" s="123"/>
      <c r="JSI30" s="125"/>
      <c r="JSL30" s="15"/>
      <c r="JSM30" s="15"/>
      <c r="JSS30" s="122"/>
      <c r="JST30" s="123"/>
      <c r="JSU30" s="106"/>
      <c r="JSV30" s="123"/>
      <c r="JTD30" s="125"/>
      <c r="JTG30" s="15"/>
      <c r="JTH30" s="15"/>
      <c r="JTN30" s="122"/>
      <c r="JTO30" s="123"/>
      <c r="JTP30" s="106"/>
      <c r="JTQ30" s="123"/>
      <c r="JTY30" s="125"/>
      <c r="JUB30" s="15"/>
      <c r="JUC30" s="15"/>
      <c r="JUI30" s="122"/>
      <c r="JUJ30" s="123"/>
      <c r="JUK30" s="106"/>
      <c r="JUL30" s="123"/>
      <c r="JUT30" s="125"/>
      <c r="JUW30" s="15"/>
      <c r="JUX30" s="15"/>
      <c r="JVD30" s="122"/>
      <c r="JVE30" s="123"/>
      <c r="JVF30" s="106"/>
      <c r="JVG30" s="123"/>
      <c r="JVO30" s="125"/>
      <c r="JVR30" s="15"/>
      <c r="JVS30" s="15"/>
      <c r="JVY30" s="122"/>
      <c r="JVZ30" s="123"/>
      <c r="JWA30" s="106"/>
      <c r="JWB30" s="123"/>
      <c r="JWJ30" s="125"/>
      <c r="JWM30" s="15"/>
      <c r="JWN30" s="15"/>
      <c r="JWT30" s="122"/>
      <c r="JWU30" s="123"/>
      <c r="JWV30" s="106"/>
      <c r="JWW30" s="123"/>
      <c r="JXE30" s="125"/>
      <c r="JXH30" s="15"/>
      <c r="JXI30" s="15"/>
      <c r="JXO30" s="122"/>
      <c r="JXP30" s="123"/>
      <c r="JXQ30" s="106"/>
      <c r="JXR30" s="123"/>
      <c r="JXZ30" s="125"/>
      <c r="JYC30" s="15"/>
      <c r="JYD30" s="15"/>
      <c r="JYJ30" s="122"/>
      <c r="JYK30" s="123"/>
      <c r="JYL30" s="106"/>
      <c r="JYM30" s="123"/>
      <c r="JYU30" s="125"/>
      <c r="JYX30" s="15"/>
      <c r="JYY30" s="15"/>
      <c r="JZE30" s="122"/>
      <c r="JZF30" s="123"/>
      <c r="JZG30" s="106"/>
      <c r="JZH30" s="123"/>
      <c r="JZP30" s="125"/>
      <c r="JZS30" s="15"/>
      <c r="JZT30" s="15"/>
      <c r="JZZ30" s="122"/>
      <c r="KAA30" s="123"/>
      <c r="KAB30" s="106"/>
      <c r="KAC30" s="123"/>
      <c r="KAK30" s="125"/>
      <c r="KAN30" s="15"/>
      <c r="KAO30" s="15"/>
      <c r="KAU30" s="122"/>
      <c r="KAV30" s="123"/>
      <c r="KAW30" s="106"/>
      <c r="KAX30" s="123"/>
      <c r="KBF30" s="125"/>
      <c r="KBI30" s="15"/>
      <c r="KBJ30" s="15"/>
      <c r="KBP30" s="122"/>
      <c r="KBQ30" s="123"/>
      <c r="KBR30" s="106"/>
      <c r="KBS30" s="123"/>
      <c r="KCA30" s="125"/>
      <c r="KCD30" s="15"/>
      <c r="KCE30" s="15"/>
      <c r="KCK30" s="122"/>
      <c r="KCL30" s="123"/>
      <c r="KCM30" s="106"/>
      <c r="KCN30" s="123"/>
      <c r="KCV30" s="125"/>
      <c r="KCY30" s="15"/>
      <c r="KCZ30" s="15"/>
      <c r="KDF30" s="122"/>
      <c r="KDG30" s="123"/>
      <c r="KDH30" s="106"/>
      <c r="KDI30" s="123"/>
      <c r="KDQ30" s="125"/>
      <c r="KDT30" s="15"/>
      <c r="KDU30" s="15"/>
      <c r="KEA30" s="122"/>
      <c r="KEB30" s="123"/>
      <c r="KEC30" s="106"/>
      <c r="KED30" s="123"/>
      <c r="KEL30" s="125"/>
      <c r="KEO30" s="15"/>
      <c r="KEP30" s="15"/>
      <c r="KEV30" s="122"/>
      <c r="KEW30" s="123"/>
      <c r="KEX30" s="106"/>
      <c r="KEY30" s="123"/>
      <c r="KFG30" s="125"/>
      <c r="KFJ30" s="15"/>
      <c r="KFK30" s="15"/>
      <c r="KFQ30" s="122"/>
      <c r="KFR30" s="123"/>
      <c r="KFS30" s="106"/>
      <c r="KFT30" s="123"/>
      <c r="KGB30" s="125"/>
      <c r="KGE30" s="15"/>
      <c r="KGF30" s="15"/>
      <c r="KGL30" s="122"/>
      <c r="KGM30" s="123"/>
      <c r="KGN30" s="106"/>
      <c r="KGO30" s="123"/>
      <c r="KGW30" s="125"/>
      <c r="KGZ30" s="15"/>
      <c r="KHA30" s="15"/>
      <c r="KHG30" s="122"/>
      <c r="KHH30" s="123"/>
      <c r="KHI30" s="106"/>
      <c r="KHJ30" s="123"/>
      <c r="KHR30" s="125"/>
      <c r="KHU30" s="15"/>
      <c r="KHV30" s="15"/>
      <c r="KIB30" s="122"/>
      <c r="KIC30" s="123"/>
      <c r="KID30" s="106"/>
      <c r="KIE30" s="123"/>
      <c r="KIM30" s="125"/>
      <c r="KIP30" s="15"/>
      <c r="KIQ30" s="15"/>
      <c r="KIW30" s="122"/>
      <c r="KIX30" s="123"/>
      <c r="KIY30" s="106"/>
      <c r="KIZ30" s="123"/>
      <c r="KJH30" s="125"/>
      <c r="KJK30" s="15"/>
      <c r="KJL30" s="15"/>
      <c r="KJR30" s="122"/>
      <c r="KJS30" s="123"/>
      <c r="KJT30" s="106"/>
      <c r="KJU30" s="123"/>
      <c r="KKC30" s="125"/>
      <c r="KKF30" s="15"/>
      <c r="KKG30" s="15"/>
      <c r="KKM30" s="122"/>
      <c r="KKN30" s="123"/>
      <c r="KKO30" s="106"/>
      <c r="KKP30" s="123"/>
      <c r="KKX30" s="125"/>
      <c r="KLA30" s="15"/>
      <c r="KLB30" s="15"/>
      <c r="KLH30" s="122"/>
      <c r="KLI30" s="123"/>
      <c r="KLJ30" s="106"/>
      <c r="KLK30" s="123"/>
      <c r="KLS30" s="125"/>
      <c r="KLV30" s="15"/>
      <c r="KLW30" s="15"/>
      <c r="KMC30" s="122"/>
      <c r="KMD30" s="123"/>
      <c r="KME30" s="106"/>
      <c r="KMF30" s="123"/>
      <c r="KMN30" s="125"/>
      <c r="KMQ30" s="15"/>
      <c r="KMR30" s="15"/>
      <c r="KMX30" s="122"/>
      <c r="KMY30" s="123"/>
      <c r="KMZ30" s="106"/>
      <c r="KNA30" s="123"/>
      <c r="KNI30" s="125"/>
      <c r="KNL30" s="15"/>
      <c r="KNM30" s="15"/>
      <c r="KNS30" s="122"/>
      <c r="KNT30" s="123"/>
      <c r="KNU30" s="106"/>
      <c r="KNV30" s="123"/>
      <c r="KOD30" s="125"/>
      <c r="KOG30" s="15"/>
      <c r="KOH30" s="15"/>
      <c r="KON30" s="122"/>
      <c r="KOO30" s="123"/>
      <c r="KOP30" s="106"/>
      <c r="KOQ30" s="123"/>
      <c r="KOY30" s="125"/>
      <c r="KPB30" s="15"/>
      <c r="KPC30" s="15"/>
      <c r="KPI30" s="122"/>
      <c r="KPJ30" s="123"/>
      <c r="KPK30" s="106"/>
      <c r="KPL30" s="123"/>
      <c r="KPT30" s="125"/>
      <c r="KPW30" s="15"/>
      <c r="KPX30" s="15"/>
      <c r="KQD30" s="122"/>
      <c r="KQE30" s="123"/>
      <c r="KQF30" s="106"/>
      <c r="KQG30" s="123"/>
      <c r="KQO30" s="125"/>
      <c r="KQR30" s="15"/>
      <c r="KQS30" s="15"/>
      <c r="KQY30" s="122"/>
      <c r="KQZ30" s="123"/>
      <c r="KRA30" s="106"/>
      <c r="KRB30" s="123"/>
      <c r="KRJ30" s="125"/>
      <c r="KRM30" s="15"/>
      <c r="KRN30" s="15"/>
      <c r="KRT30" s="122"/>
      <c r="KRU30" s="123"/>
      <c r="KRV30" s="106"/>
      <c r="KRW30" s="123"/>
      <c r="KSE30" s="125"/>
      <c r="KSH30" s="15"/>
      <c r="KSI30" s="15"/>
      <c r="KSO30" s="122"/>
      <c r="KSP30" s="123"/>
      <c r="KSQ30" s="106"/>
      <c r="KSR30" s="123"/>
      <c r="KSZ30" s="125"/>
      <c r="KTC30" s="15"/>
      <c r="KTD30" s="15"/>
      <c r="KTJ30" s="122"/>
      <c r="KTK30" s="123"/>
      <c r="KTL30" s="106"/>
      <c r="KTM30" s="123"/>
      <c r="KTU30" s="125"/>
      <c r="KTX30" s="15"/>
      <c r="KTY30" s="15"/>
      <c r="KUE30" s="122"/>
      <c r="KUF30" s="123"/>
      <c r="KUG30" s="106"/>
      <c r="KUH30" s="123"/>
      <c r="KUP30" s="125"/>
      <c r="KUS30" s="15"/>
      <c r="KUT30" s="15"/>
      <c r="KUZ30" s="122"/>
      <c r="KVA30" s="123"/>
      <c r="KVB30" s="106"/>
      <c r="KVC30" s="123"/>
      <c r="KVK30" s="125"/>
      <c r="KVN30" s="15"/>
      <c r="KVO30" s="15"/>
      <c r="KVU30" s="122"/>
      <c r="KVV30" s="123"/>
      <c r="KVW30" s="106"/>
      <c r="KVX30" s="123"/>
      <c r="KWF30" s="125"/>
      <c r="KWI30" s="15"/>
      <c r="KWJ30" s="15"/>
      <c r="KWP30" s="122"/>
      <c r="KWQ30" s="123"/>
      <c r="KWR30" s="106"/>
      <c r="KWS30" s="123"/>
      <c r="KXA30" s="125"/>
      <c r="KXD30" s="15"/>
      <c r="KXE30" s="15"/>
      <c r="KXK30" s="122"/>
      <c r="KXL30" s="123"/>
      <c r="KXM30" s="106"/>
      <c r="KXN30" s="123"/>
      <c r="KXV30" s="125"/>
      <c r="KXY30" s="15"/>
      <c r="KXZ30" s="15"/>
      <c r="KYF30" s="122"/>
      <c r="KYG30" s="123"/>
      <c r="KYH30" s="106"/>
      <c r="KYI30" s="123"/>
      <c r="KYQ30" s="125"/>
      <c r="KYT30" s="15"/>
      <c r="KYU30" s="15"/>
      <c r="KZA30" s="122"/>
      <c r="KZB30" s="123"/>
      <c r="KZC30" s="106"/>
      <c r="KZD30" s="123"/>
      <c r="KZL30" s="125"/>
      <c r="KZO30" s="15"/>
      <c r="KZP30" s="15"/>
      <c r="KZV30" s="122"/>
      <c r="KZW30" s="123"/>
      <c r="KZX30" s="106"/>
      <c r="KZY30" s="123"/>
      <c r="LAG30" s="125"/>
      <c r="LAJ30" s="15"/>
      <c r="LAK30" s="15"/>
      <c r="LAQ30" s="122"/>
      <c r="LAR30" s="123"/>
      <c r="LAS30" s="106"/>
      <c r="LAT30" s="123"/>
      <c r="LBB30" s="125"/>
      <c r="LBE30" s="15"/>
      <c r="LBF30" s="15"/>
      <c r="LBL30" s="122"/>
      <c r="LBM30" s="123"/>
      <c r="LBN30" s="106"/>
      <c r="LBO30" s="123"/>
      <c r="LBW30" s="125"/>
      <c r="LBZ30" s="15"/>
      <c r="LCA30" s="15"/>
      <c r="LCG30" s="122"/>
      <c r="LCH30" s="123"/>
      <c r="LCI30" s="106"/>
      <c r="LCJ30" s="123"/>
      <c r="LCR30" s="125"/>
      <c r="LCU30" s="15"/>
      <c r="LCV30" s="15"/>
      <c r="LDB30" s="122"/>
      <c r="LDC30" s="123"/>
      <c r="LDD30" s="106"/>
      <c r="LDE30" s="123"/>
      <c r="LDM30" s="125"/>
      <c r="LDP30" s="15"/>
      <c r="LDQ30" s="15"/>
      <c r="LDW30" s="122"/>
      <c r="LDX30" s="123"/>
      <c r="LDY30" s="106"/>
      <c r="LDZ30" s="123"/>
      <c r="LEH30" s="125"/>
      <c r="LEK30" s="15"/>
      <c r="LEL30" s="15"/>
      <c r="LER30" s="122"/>
      <c r="LES30" s="123"/>
      <c r="LET30" s="106"/>
      <c r="LEU30" s="123"/>
      <c r="LFC30" s="125"/>
      <c r="LFF30" s="15"/>
      <c r="LFG30" s="15"/>
      <c r="LFM30" s="122"/>
      <c r="LFN30" s="123"/>
      <c r="LFO30" s="106"/>
      <c r="LFP30" s="123"/>
      <c r="LFX30" s="125"/>
      <c r="LGA30" s="15"/>
      <c r="LGB30" s="15"/>
      <c r="LGH30" s="122"/>
      <c r="LGI30" s="123"/>
      <c r="LGJ30" s="106"/>
      <c r="LGK30" s="123"/>
      <c r="LGS30" s="125"/>
      <c r="LGV30" s="15"/>
      <c r="LGW30" s="15"/>
      <c r="LHC30" s="122"/>
      <c r="LHD30" s="123"/>
      <c r="LHE30" s="106"/>
      <c r="LHF30" s="123"/>
      <c r="LHN30" s="125"/>
      <c r="LHQ30" s="15"/>
      <c r="LHR30" s="15"/>
      <c r="LHX30" s="122"/>
      <c r="LHY30" s="123"/>
      <c r="LHZ30" s="106"/>
      <c r="LIA30" s="123"/>
      <c r="LII30" s="125"/>
      <c r="LIL30" s="15"/>
      <c r="LIM30" s="15"/>
      <c r="LIS30" s="122"/>
      <c r="LIT30" s="123"/>
      <c r="LIU30" s="106"/>
      <c r="LIV30" s="123"/>
      <c r="LJD30" s="125"/>
      <c r="LJG30" s="15"/>
      <c r="LJH30" s="15"/>
      <c r="LJN30" s="122"/>
      <c r="LJO30" s="123"/>
      <c r="LJP30" s="106"/>
      <c r="LJQ30" s="123"/>
      <c r="LJY30" s="125"/>
      <c r="LKB30" s="15"/>
      <c r="LKC30" s="15"/>
      <c r="LKI30" s="122"/>
      <c r="LKJ30" s="123"/>
      <c r="LKK30" s="106"/>
      <c r="LKL30" s="123"/>
      <c r="LKT30" s="125"/>
      <c r="LKW30" s="15"/>
      <c r="LKX30" s="15"/>
      <c r="LLD30" s="122"/>
      <c r="LLE30" s="123"/>
      <c r="LLF30" s="106"/>
      <c r="LLG30" s="123"/>
      <c r="LLO30" s="125"/>
      <c r="LLR30" s="15"/>
      <c r="LLS30" s="15"/>
      <c r="LLY30" s="122"/>
      <c r="LLZ30" s="123"/>
      <c r="LMA30" s="106"/>
      <c r="LMB30" s="123"/>
      <c r="LMJ30" s="125"/>
      <c r="LMM30" s="15"/>
      <c r="LMN30" s="15"/>
      <c r="LMT30" s="122"/>
      <c r="LMU30" s="123"/>
      <c r="LMV30" s="106"/>
      <c r="LMW30" s="123"/>
      <c r="LNE30" s="125"/>
      <c r="LNH30" s="15"/>
      <c r="LNI30" s="15"/>
      <c r="LNO30" s="122"/>
      <c r="LNP30" s="123"/>
      <c r="LNQ30" s="106"/>
      <c r="LNR30" s="123"/>
      <c r="LNZ30" s="125"/>
      <c r="LOC30" s="15"/>
      <c r="LOD30" s="15"/>
      <c r="LOJ30" s="122"/>
      <c r="LOK30" s="123"/>
      <c r="LOL30" s="106"/>
      <c r="LOM30" s="123"/>
      <c r="LOU30" s="125"/>
      <c r="LOX30" s="15"/>
      <c r="LOY30" s="15"/>
      <c r="LPE30" s="122"/>
      <c r="LPF30" s="123"/>
      <c r="LPG30" s="106"/>
      <c r="LPH30" s="123"/>
      <c r="LPP30" s="125"/>
      <c r="LPS30" s="15"/>
      <c r="LPT30" s="15"/>
      <c r="LPZ30" s="122"/>
      <c r="LQA30" s="123"/>
      <c r="LQB30" s="106"/>
      <c r="LQC30" s="123"/>
      <c r="LQK30" s="125"/>
      <c r="LQN30" s="15"/>
      <c r="LQO30" s="15"/>
      <c r="LQU30" s="122"/>
      <c r="LQV30" s="123"/>
      <c r="LQW30" s="106"/>
      <c r="LQX30" s="123"/>
      <c r="LRF30" s="125"/>
      <c r="LRI30" s="15"/>
      <c r="LRJ30" s="15"/>
      <c r="LRP30" s="122"/>
      <c r="LRQ30" s="123"/>
      <c r="LRR30" s="106"/>
      <c r="LRS30" s="123"/>
      <c r="LSA30" s="125"/>
      <c r="LSD30" s="15"/>
      <c r="LSE30" s="15"/>
      <c r="LSK30" s="122"/>
      <c r="LSL30" s="123"/>
      <c r="LSM30" s="106"/>
      <c r="LSN30" s="123"/>
      <c r="LSV30" s="125"/>
      <c r="LSY30" s="15"/>
      <c r="LSZ30" s="15"/>
      <c r="LTF30" s="122"/>
      <c r="LTG30" s="123"/>
      <c r="LTH30" s="106"/>
      <c r="LTI30" s="123"/>
      <c r="LTQ30" s="125"/>
      <c r="LTT30" s="15"/>
      <c r="LTU30" s="15"/>
      <c r="LUA30" s="122"/>
      <c r="LUB30" s="123"/>
      <c r="LUC30" s="106"/>
      <c r="LUD30" s="123"/>
      <c r="LUL30" s="125"/>
      <c r="LUO30" s="15"/>
      <c r="LUP30" s="15"/>
      <c r="LUV30" s="122"/>
      <c r="LUW30" s="123"/>
      <c r="LUX30" s="106"/>
      <c r="LUY30" s="123"/>
      <c r="LVG30" s="125"/>
      <c r="LVJ30" s="15"/>
      <c r="LVK30" s="15"/>
      <c r="LVQ30" s="122"/>
      <c r="LVR30" s="123"/>
      <c r="LVS30" s="106"/>
      <c r="LVT30" s="123"/>
      <c r="LWB30" s="125"/>
      <c r="LWE30" s="15"/>
      <c r="LWF30" s="15"/>
      <c r="LWL30" s="122"/>
      <c r="LWM30" s="123"/>
      <c r="LWN30" s="106"/>
      <c r="LWO30" s="123"/>
      <c r="LWW30" s="125"/>
      <c r="LWZ30" s="15"/>
      <c r="LXA30" s="15"/>
      <c r="LXG30" s="122"/>
      <c r="LXH30" s="123"/>
      <c r="LXI30" s="106"/>
      <c r="LXJ30" s="123"/>
      <c r="LXR30" s="125"/>
      <c r="LXU30" s="15"/>
      <c r="LXV30" s="15"/>
      <c r="LYB30" s="122"/>
      <c r="LYC30" s="123"/>
      <c r="LYD30" s="106"/>
      <c r="LYE30" s="123"/>
      <c r="LYM30" s="125"/>
      <c r="LYP30" s="15"/>
      <c r="LYQ30" s="15"/>
      <c r="LYW30" s="122"/>
      <c r="LYX30" s="123"/>
      <c r="LYY30" s="106"/>
      <c r="LYZ30" s="123"/>
      <c r="LZH30" s="125"/>
      <c r="LZK30" s="15"/>
      <c r="LZL30" s="15"/>
      <c r="LZR30" s="122"/>
      <c r="LZS30" s="123"/>
      <c r="LZT30" s="106"/>
      <c r="LZU30" s="123"/>
      <c r="MAC30" s="125"/>
      <c r="MAF30" s="15"/>
      <c r="MAG30" s="15"/>
      <c r="MAM30" s="122"/>
      <c r="MAN30" s="123"/>
      <c r="MAO30" s="106"/>
      <c r="MAP30" s="123"/>
      <c r="MAX30" s="125"/>
      <c r="MBA30" s="15"/>
      <c r="MBB30" s="15"/>
      <c r="MBH30" s="122"/>
      <c r="MBI30" s="123"/>
      <c r="MBJ30" s="106"/>
      <c r="MBK30" s="123"/>
      <c r="MBS30" s="125"/>
      <c r="MBV30" s="15"/>
      <c r="MBW30" s="15"/>
      <c r="MCC30" s="122"/>
      <c r="MCD30" s="123"/>
      <c r="MCE30" s="106"/>
      <c r="MCF30" s="123"/>
      <c r="MCN30" s="125"/>
      <c r="MCQ30" s="15"/>
      <c r="MCR30" s="15"/>
      <c r="MCX30" s="122"/>
      <c r="MCY30" s="123"/>
      <c r="MCZ30" s="106"/>
      <c r="MDA30" s="123"/>
      <c r="MDI30" s="125"/>
      <c r="MDL30" s="15"/>
      <c r="MDM30" s="15"/>
      <c r="MDS30" s="122"/>
      <c r="MDT30" s="123"/>
      <c r="MDU30" s="106"/>
      <c r="MDV30" s="123"/>
      <c r="MED30" s="125"/>
      <c r="MEG30" s="15"/>
      <c r="MEH30" s="15"/>
      <c r="MEN30" s="122"/>
      <c r="MEO30" s="123"/>
      <c r="MEP30" s="106"/>
      <c r="MEQ30" s="123"/>
      <c r="MEY30" s="125"/>
      <c r="MFB30" s="15"/>
      <c r="MFC30" s="15"/>
      <c r="MFI30" s="122"/>
      <c r="MFJ30" s="123"/>
      <c r="MFK30" s="106"/>
      <c r="MFL30" s="123"/>
      <c r="MFT30" s="125"/>
      <c r="MFW30" s="15"/>
      <c r="MFX30" s="15"/>
      <c r="MGD30" s="122"/>
      <c r="MGE30" s="123"/>
      <c r="MGF30" s="106"/>
      <c r="MGG30" s="123"/>
      <c r="MGO30" s="125"/>
      <c r="MGR30" s="15"/>
      <c r="MGS30" s="15"/>
      <c r="MGY30" s="122"/>
      <c r="MGZ30" s="123"/>
      <c r="MHA30" s="106"/>
      <c r="MHB30" s="123"/>
      <c r="MHJ30" s="125"/>
      <c r="MHM30" s="15"/>
      <c r="MHN30" s="15"/>
      <c r="MHT30" s="122"/>
      <c r="MHU30" s="123"/>
      <c r="MHV30" s="106"/>
      <c r="MHW30" s="123"/>
      <c r="MIE30" s="125"/>
      <c r="MIH30" s="15"/>
      <c r="MII30" s="15"/>
      <c r="MIO30" s="122"/>
      <c r="MIP30" s="123"/>
      <c r="MIQ30" s="106"/>
      <c r="MIR30" s="123"/>
      <c r="MIZ30" s="125"/>
      <c r="MJC30" s="15"/>
      <c r="MJD30" s="15"/>
      <c r="MJJ30" s="122"/>
      <c r="MJK30" s="123"/>
      <c r="MJL30" s="106"/>
      <c r="MJM30" s="123"/>
      <c r="MJU30" s="125"/>
      <c r="MJX30" s="15"/>
      <c r="MJY30" s="15"/>
      <c r="MKE30" s="122"/>
      <c r="MKF30" s="123"/>
      <c r="MKG30" s="106"/>
      <c r="MKH30" s="123"/>
      <c r="MKP30" s="125"/>
      <c r="MKS30" s="15"/>
      <c r="MKT30" s="15"/>
      <c r="MKZ30" s="122"/>
      <c r="MLA30" s="123"/>
      <c r="MLB30" s="106"/>
      <c r="MLC30" s="123"/>
      <c r="MLK30" s="125"/>
      <c r="MLN30" s="15"/>
      <c r="MLO30" s="15"/>
      <c r="MLU30" s="122"/>
      <c r="MLV30" s="123"/>
      <c r="MLW30" s="106"/>
      <c r="MLX30" s="123"/>
      <c r="MMF30" s="125"/>
      <c r="MMI30" s="15"/>
      <c r="MMJ30" s="15"/>
      <c r="MMP30" s="122"/>
      <c r="MMQ30" s="123"/>
      <c r="MMR30" s="106"/>
      <c r="MMS30" s="123"/>
      <c r="MNA30" s="125"/>
      <c r="MND30" s="15"/>
      <c r="MNE30" s="15"/>
      <c r="MNK30" s="122"/>
      <c r="MNL30" s="123"/>
      <c r="MNM30" s="106"/>
      <c r="MNN30" s="123"/>
      <c r="MNV30" s="125"/>
      <c r="MNY30" s="15"/>
      <c r="MNZ30" s="15"/>
      <c r="MOF30" s="122"/>
      <c r="MOG30" s="123"/>
      <c r="MOH30" s="106"/>
      <c r="MOI30" s="123"/>
      <c r="MOQ30" s="125"/>
      <c r="MOT30" s="15"/>
      <c r="MOU30" s="15"/>
      <c r="MPA30" s="122"/>
      <c r="MPB30" s="123"/>
      <c r="MPC30" s="106"/>
      <c r="MPD30" s="123"/>
      <c r="MPL30" s="125"/>
      <c r="MPO30" s="15"/>
      <c r="MPP30" s="15"/>
      <c r="MPV30" s="122"/>
      <c r="MPW30" s="123"/>
      <c r="MPX30" s="106"/>
      <c r="MPY30" s="123"/>
      <c r="MQG30" s="125"/>
      <c r="MQJ30" s="15"/>
      <c r="MQK30" s="15"/>
      <c r="MQQ30" s="122"/>
      <c r="MQR30" s="123"/>
      <c r="MQS30" s="106"/>
      <c r="MQT30" s="123"/>
      <c r="MRB30" s="125"/>
      <c r="MRE30" s="15"/>
      <c r="MRF30" s="15"/>
      <c r="MRL30" s="122"/>
      <c r="MRM30" s="123"/>
      <c r="MRN30" s="106"/>
      <c r="MRO30" s="123"/>
      <c r="MRW30" s="125"/>
      <c r="MRZ30" s="15"/>
      <c r="MSA30" s="15"/>
      <c r="MSG30" s="122"/>
      <c r="MSH30" s="123"/>
      <c r="MSI30" s="106"/>
      <c r="MSJ30" s="123"/>
      <c r="MSR30" s="125"/>
      <c r="MSU30" s="15"/>
      <c r="MSV30" s="15"/>
      <c r="MTB30" s="122"/>
      <c r="MTC30" s="123"/>
      <c r="MTD30" s="106"/>
      <c r="MTE30" s="123"/>
      <c r="MTM30" s="125"/>
      <c r="MTP30" s="15"/>
      <c r="MTQ30" s="15"/>
      <c r="MTW30" s="122"/>
      <c r="MTX30" s="123"/>
      <c r="MTY30" s="106"/>
      <c r="MTZ30" s="123"/>
      <c r="MUH30" s="125"/>
      <c r="MUK30" s="15"/>
      <c r="MUL30" s="15"/>
      <c r="MUR30" s="122"/>
      <c r="MUS30" s="123"/>
      <c r="MUT30" s="106"/>
      <c r="MUU30" s="123"/>
      <c r="MVC30" s="125"/>
      <c r="MVF30" s="15"/>
      <c r="MVG30" s="15"/>
      <c r="MVM30" s="122"/>
      <c r="MVN30" s="123"/>
      <c r="MVO30" s="106"/>
      <c r="MVP30" s="123"/>
      <c r="MVX30" s="125"/>
      <c r="MWA30" s="15"/>
      <c r="MWB30" s="15"/>
      <c r="MWH30" s="122"/>
      <c r="MWI30" s="123"/>
      <c r="MWJ30" s="106"/>
      <c r="MWK30" s="123"/>
      <c r="MWS30" s="125"/>
      <c r="MWV30" s="15"/>
      <c r="MWW30" s="15"/>
      <c r="MXC30" s="122"/>
      <c r="MXD30" s="123"/>
      <c r="MXE30" s="106"/>
      <c r="MXF30" s="123"/>
      <c r="MXN30" s="125"/>
      <c r="MXQ30" s="15"/>
      <c r="MXR30" s="15"/>
      <c r="MXX30" s="122"/>
      <c r="MXY30" s="123"/>
      <c r="MXZ30" s="106"/>
      <c r="MYA30" s="123"/>
      <c r="MYI30" s="125"/>
      <c r="MYL30" s="15"/>
      <c r="MYM30" s="15"/>
      <c r="MYS30" s="122"/>
      <c r="MYT30" s="123"/>
      <c r="MYU30" s="106"/>
      <c r="MYV30" s="123"/>
      <c r="MZD30" s="125"/>
      <c r="MZG30" s="15"/>
      <c r="MZH30" s="15"/>
      <c r="MZN30" s="122"/>
      <c r="MZO30" s="123"/>
      <c r="MZP30" s="106"/>
      <c r="MZQ30" s="123"/>
      <c r="MZY30" s="125"/>
      <c r="NAB30" s="15"/>
      <c r="NAC30" s="15"/>
      <c r="NAI30" s="122"/>
      <c r="NAJ30" s="123"/>
      <c r="NAK30" s="106"/>
      <c r="NAL30" s="123"/>
      <c r="NAT30" s="125"/>
      <c r="NAW30" s="15"/>
      <c r="NAX30" s="15"/>
      <c r="NBD30" s="122"/>
      <c r="NBE30" s="123"/>
      <c r="NBF30" s="106"/>
      <c r="NBG30" s="123"/>
      <c r="NBO30" s="125"/>
      <c r="NBR30" s="15"/>
      <c r="NBS30" s="15"/>
      <c r="NBY30" s="122"/>
      <c r="NBZ30" s="123"/>
      <c r="NCA30" s="106"/>
      <c r="NCB30" s="123"/>
      <c r="NCJ30" s="125"/>
      <c r="NCM30" s="15"/>
      <c r="NCN30" s="15"/>
      <c r="NCT30" s="122"/>
      <c r="NCU30" s="123"/>
      <c r="NCV30" s="106"/>
      <c r="NCW30" s="123"/>
      <c r="NDE30" s="125"/>
      <c r="NDH30" s="15"/>
      <c r="NDI30" s="15"/>
      <c r="NDO30" s="122"/>
      <c r="NDP30" s="123"/>
      <c r="NDQ30" s="106"/>
      <c r="NDR30" s="123"/>
      <c r="NDZ30" s="125"/>
      <c r="NEC30" s="15"/>
      <c r="NED30" s="15"/>
      <c r="NEJ30" s="122"/>
      <c r="NEK30" s="123"/>
      <c r="NEL30" s="106"/>
      <c r="NEM30" s="123"/>
      <c r="NEU30" s="125"/>
      <c r="NEX30" s="15"/>
      <c r="NEY30" s="15"/>
      <c r="NFE30" s="122"/>
      <c r="NFF30" s="123"/>
      <c r="NFG30" s="106"/>
      <c r="NFH30" s="123"/>
      <c r="NFP30" s="125"/>
      <c r="NFS30" s="15"/>
      <c r="NFT30" s="15"/>
      <c r="NFZ30" s="122"/>
      <c r="NGA30" s="123"/>
      <c r="NGB30" s="106"/>
      <c r="NGC30" s="123"/>
      <c r="NGK30" s="125"/>
      <c r="NGN30" s="15"/>
      <c r="NGO30" s="15"/>
      <c r="NGU30" s="122"/>
      <c r="NGV30" s="123"/>
      <c r="NGW30" s="106"/>
      <c r="NGX30" s="123"/>
      <c r="NHF30" s="125"/>
      <c r="NHI30" s="15"/>
      <c r="NHJ30" s="15"/>
      <c r="NHP30" s="122"/>
      <c r="NHQ30" s="123"/>
      <c r="NHR30" s="106"/>
      <c r="NHS30" s="123"/>
      <c r="NIA30" s="125"/>
      <c r="NID30" s="15"/>
      <c r="NIE30" s="15"/>
      <c r="NIK30" s="122"/>
      <c r="NIL30" s="123"/>
      <c r="NIM30" s="106"/>
      <c r="NIN30" s="123"/>
      <c r="NIV30" s="125"/>
      <c r="NIY30" s="15"/>
      <c r="NIZ30" s="15"/>
      <c r="NJF30" s="122"/>
      <c r="NJG30" s="123"/>
      <c r="NJH30" s="106"/>
      <c r="NJI30" s="123"/>
      <c r="NJQ30" s="125"/>
      <c r="NJT30" s="15"/>
      <c r="NJU30" s="15"/>
      <c r="NKA30" s="122"/>
      <c r="NKB30" s="123"/>
      <c r="NKC30" s="106"/>
      <c r="NKD30" s="123"/>
      <c r="NKL30" s="125"/>
      <c r="NKO30" s="15"/>
      <c r="NKP30" s="15"/>
      <c r="NKV30" s="122"/>
      <c r="NKW30" s="123"/>
      <c r="NKX30" s="106"/>
      <c r="NKY30" s="123"/>
      <c r="NLG30" s="125"/>
      <c r="NLJ30" s="15"/>
      <c r="NLK30" s="15"/>
      <c r="NLQ30" s="122"/>
      <c r="NLR30" s="123"/>
      <c r="NLS30" s="106"/>
      <c r="NLT30" s="123"/>
      <c r="NMB30" s="125"/>
      <c r="NME30" s="15"/>
      <c r="NMF30" s="15"/>
      <c r="NML30" s="122"/>
      <c r="NMM30" s="123"/>
      <c r="NMN30" s="106"/>
      <c r="NMO30" s="123"/>
      <c r="NMW30" s="125"/>
      <c r="NMZ30" s="15"/>
      <c r="NNA30" s="15"/>
      <c r="NNG30" s="122"/>
      <c r="NNH30" s="123"/>
      <c r="NNI30" s="106"/>
      <c r="NNJ30" s="123"/>
      <c r="NNR30" s="125"/>
      <c r="NNU30" s="15"/>
      <c r="NNV30" s="15"/>
      <c r="NOB30" s="122"/>
      <c r="NOC30" s="123"/>
      <c r="NOD30" s="106"/>
      <c r="NOE30" s="123"/>
      <c r="NOM30" s="125"/>
      <c r="NOP30" s="15"/>
      <c r="NOQ30" s="15"/>
      <c r="NOW30" s="122"/>
      <c r="NOX30" s="123"/>
      <c r="NOY30" s="106"/>
      <c r="NOZ30" s="123"/>
      <c r="NPH30" s="125"/>
      <c r="NPK30" s="15"/>
      <c r="NPL30" s="15"/>
      <c r="NPR30" s="122"/>
      <c r="NPS30" s="123"/>
      <c r="NPT30" s="106"/>
      <c r="NPU30" s="123"/>
      <c r="NQC30" s="125"/>
      <c r="NQF30" s="15"/>
      <c r="NQG30" s="15"/>
      <c r="NQM30" s="122"/>
      <c r="NQN30" s="123"/>
      <c r="NQO30" s="106"/>
      <c r="NQP30" s="123"/>
      <c r="NQX30" s="125"/>
      <c r="NRA30" s="15"/>
      <c r="NRB30" s="15"/>
      <c r="NRH30" s="122"/>
      <c r="NRI30" s="123"/>
      <c r="NRJ30" s="106"/>
      <c r="NRK30" s="123"/>
      <c r="NRS30" s="125"/>
      <c r="NRV30" s="15"/>
      <c r="NRW30" s="15"/>
      <c r="NSC30" s="122"/>
      <c r="NSD30" s="123"/>
      <c r="NSE30" s="106"/>
      <c r="NSF30" s="123"/>
      <c r="NSN30" s="125"/>
      <c r="NSQ30" s="15"/>
      <c r="NSR30" s="15"/>
      <c r="NSX30" s="122"/>
      <c r="NSY30" s="123"/>
      <c r="NSZ30" s="106"/>
      <c r="NTA30" s="123"/>
      <c r="NTI30" s="125"/>
      <c r="NTL30" s="15"/>
      <c r="NTM30" s="15"/>
      <c r="NTS30" s="122"/>
      <c r="NTT30" s="123"/>
      <c r="NTU30" s="106"/>
      <c r="NTV30" s="123"/>
      <c r="NUD30" s="125"/>
      <c r="NUG30" s="15"/>
      <c r="NUH30" s="15"/>
      <c r="NUN30" s="122"/>
      <c r="NUO30" s="123"/>
      <c r="NUP30" s="106"/>
      <c r="NUQ30" s="123"/>
      <c r="NUY30" s="125"/>
      <c r="NVB30" s="15"/>
      <c r="NVC30" s="15"/>
      <c r="NVI30" s="122"/>
      <c r="NVJ30" s="123"/>
      <c r="NVK30" s="106"/>
      <c r="NVL30" s="123"/>
      <c r="NVT30" s="125"/>
      <c r="NVW30" s="15"/>
      <c r="NVX30" s="15"/>
      <c r="NWD30" s="122"/>
      <c r="NWE30" s="123"/>
      <c r="NWF30" s="106"/>
      <c r="NWG30" s="123"/>
      <c r="NWO30" s="125"/>
      <c r="NWR30" s="15"/>
      <c r="NWS30" s="15"/>
      <c r="NWY30" s="122"/>
      <c r="NWZ30" s="123"/>
      <c r="NXA30" s="106"/>
      <c r="NXB30" s="123"/>
      <c r="NXJ30" s="125"/>
      <c r="NXM30" s="15"/>
      <c r="NXN30" s="15"/>
      <c r="NXT30" s="122"/>
      <c r="NXU30" s="123"/>
      <c r="NXV30" s="106"/>
      <c r="NXW30" s="123"/>
      <c r="NYE30" s="125"/>
      <c r="NYH30" s="15"/>
      <c r="NYI30" s="15"/>
      <c r="NYO30" s="122"/>
      <c r="NYP30" s="123"/>
      <c r="NYQ30" s="106"/>
      <c r="NYR30" s="123"/>
      <c r="NYZ30" s="125"/>
      <c r="NZC30" s="15"/>
      <c r="NZD30" s="15"/>
      <c r="NZJ30" s="122"/>
      <c r="NZK30" s="123"/>
      <c r="NZL30" s="106"/>
      <c r="NZM30" s="123"/>
      <c r="NZU30" s="125"/>
      <c r="NZX30" s="15"/>
      <c r="NZY30" s="15"/>
      <c r="OAE30" s="122"/>
      <c r="OAF30" s="123"/>
      <c r="OAG30" s="106"/>
      <c r="OAH30" s="123"/>
      <c r="OAP30" s="125"/>
      <c r="OAS30" s="15"/>
      <c r="OAT30" s="15"/>
      <c r="OAZ30" s="122"/>
      <c r="OBA30" s="123"/>
      <c r="OBB30" s="106"/>
      <c r="OBC30" s="123"/>
      <c r="OBK30" s="125"/>
      <c r="OBN30" s="15"/>
      <c r="OBO30" s="15"/>
      <c r="OBU30" s="122"/>
      <c r="OBV30" s="123"/>
      <c r="OBW30" s="106"/>
      <c r="OBX30" s="123"/>
      <c r="OCF30" s="125"/>
      <c r="OCI30" s="15"/>
      <c r="OCJ30" s="15"/>
      <c r="OCP30" s="122"/>
      <c r="OCQ30" s="123"/>
      <c r="OCR30" s="106"/>
      <c r="OCS30" s="123"/>
      <c r="ODA30" s="125"/>
      <c r="ODD30" s="15"/>
      <c r="ODE30" s="15"/>
      <c r="ODK30" s="122"/>
      <c r="ODL30" s="123"/>
      <c r="ODM30" s="106"/>
      <c r="ODN30" s="123"/>
      <c r="ODV30" s="125"/>
      <c r="ODY30" s="15"/>
      <c r="ODZ30" s="15"/>
      <c r="OEF30" s="122"/>
      <c r="OEG30" s="123"/>
      <c r="OEH30" s="106"/>
      <c r="OEI30" s="123"/>
      <c r="OEQ30" s="125"/>
      <c r="OET30" s="15"/>
      <c r="OEU30" s="15"/>
      <c r="OFA30" s="122"/>
      <c r="OFB30" s="123"/>
      <c r="OFC30" s="106"/>
      <c r="OFD30" s="123"/>
      <c r="OFL30" s="125"/>
      <c r="OFO30" s="15"/>
      <c r="OFP30" s="15"/>
      <c r="OFV30" s="122"/>
      <c r="OFW30" s="123"/>
      <c r="OFX30" s="106"/>
      <c r="OFY30" s="123"/>
      <c r="OGG30" s="125"/>
      <c r="OGJ30" s="15"/>
      <c r="OGK30" s="15"/>
      <c r="OGQ30" s="122"/>
      <c r="OGR30" s="123"/>
      <c r="OGS30" s="106"/>
      <c r="OGT30" s="123"/>
      <c r="OHB30" s="125"/>
      <c r="OHE30" s="15"/>
      <c r="OHF30" s="15"/>
      <c r="OHL30" s="122"/>
      <c r="OHM30" s="123"/>
      <c r="OHN30" s="106"/>
      <c r="OHO30" s="123"/>
      <c r="OHW30" s="125"/>
      <c r="OHZ30" s="15"/>
      <c r="OIA30" s="15"/>
      <c r="OIG30" s="122"/>
      <c r="OIH30" s="123"/>
      <c r="OII30" s="106"/>
      <c r="OIJ30" s="123"/>
      <c r="OIR30" s="125"/>
      <c r="OIU30" s="15"/>
      <c r="OIV30" s="15"/>
      <c r="OJB30" s="122"/>
      <c r="OJC30" s="123"/>
      <c r="OJD30" s="106"/>
      <c r="OJE30" s="123"/>
      <c r="OJM30" s="125"/>
      <c r="OJP30" s="15"/>
      <c r="OJQ30" s="15"/>
      <c r="OJW30" s="122"/>
      <c r="OJX30" s="123"/>
      <c r="OJY30" s="106"/>
      <c r="OJZ30" s="123"/>
      <c r="OKH30" s="125"/>
      <c r="OKK30" s="15"/>
      <c r="OKL30" s="15"/>
      <c r="OKR30" s="122"/>
      <c r="OKS30" s="123"/>
      <c r="OKT30" s="106"/>
      <c r="OKU30" s="123"/>
      <c r="OLC30" s="125"/>
      <c r="OLF30" s="15"/>
      <c r="OLG30" s="15"/>
      <c r="OLM30" s="122"/>
      <c r="OLN30" s="123"/>
      <c r="OLO30" s="106"/>
      <c r="OLP30" s="123"/>
      <c r="OLX30" s="125"/>
      <c r="OMA30" s="15"/>
      <c r="OMB30" s="15"/>
      <c r="OMH30" s="122"/>
      <c r="OMI30" s="123"/>
      <c r="OMJ30" s="106"/>
      <c r="OMK30" s="123"/>
      <c r="OMS30" s="125"/>
      <c r="OMV30" s="15"/>
      <c r="OMW30" s="15"/>
      <c r="ONC30" s="122"/>
      <c r="OND30" s="123"/>
      <c r="ONE30" s="106"/>
      <c r="ONF30" s="123"/>
      <c r="ONN30" s="125"/>
      <c r="ONQ30" s="15"/>
      <c r="ONR30" s="15"/>
      <c r="ONX30" s="122"/>
      <c r="ONY30" s="123"/>
      <c r="ONZ30" s="106"/>
      <c r="OOA30" s="123"/>
      <c r="OOI30" s="125"/>
      <c r="OOL30" s="15"/>
      <c r="OOM30" s="15"/>
      <c r="OOS30" s="122"/>
      <c r="OOT30" s="123"/>
      <c r="OOU30" s="106"/>
      <c r="OOV30" s="123"/>
      <c r="OPD30" s="125"/>
      <c r="OPG30" s="15"/>
      <c r="OPH30" s="15"/>
      <c r="OPN30" s="122"/>
      <c r="OPO30" s="123"/>
      <c r="OPP30" s="106"/>
      <c r="OPQ30" s="123"/>
      <c r="OPY30" s="125"/>
      <c r="OQB30" s="15"/>
      <c r="OQC30" s="15"/>
      <c r="OQI30" s="122"/>
      <c r="OQJ30" s="123"/>
      <c r="OQK30" s="106"/>
      <c r="OQL30" s="123"/>
      <c r="OQT30" s="125"/>
      <c r="OQW30" s="15"/>
      <c r="OQX30" s="15"/>
      <c r="ORD30" s="122"/>
      <c r="ORE30" s="123"/>
      <c r="ORF30" s="106"/>
      <c r="ORG30" s="123"/>
      <c r="ORO30" s="125"/>
      <c r="ORR30" s="15"/>
      <c r="ORS30" s="15"/>
      <c r="ORY30" s="122"/>
      <c r="ORZ30" s="123"/>
      <c r="OSA30" s="106"/>
      <c r="OSB30" s="123"/>
      <c r="OSJ30" s="125"/>
      <c r="OSM30" s="15"/>
      <c r="OSN30" s="15"/>
      <c r="OST30" s="122"/>
      <c r="OSU30" s="123"/>
      <c r="OSV30" s="106"/>
      <c r="OSW30" s="123"/>
      <c r="OTE30" s="125"/>
      <c r="OTH30" s="15"/>
      <c r="OTI30" s="15"/>
      <c r="OTO30" s="122"/>
      <c r="OTP30" s="123"/>
      <c r="OTQ30" s="106"/>
      <c r="OTR30" s="123"/>
      <c r="OTZ30" s="125"/>
      <c r="OUC30" s="15"/>
      <c r="OUD30" s="15"/>
      <c r="OUJ30" s="122"/>
      <c r="OUK30" s="123"/>
      <c r="OUL30" s="106"/>
      <c r="OUM30" s="123"/>
      <c r="OUU30" s="125"/>
      <c r="OUX30" s="15"/>
      <c r="OUY30" s="15"/>
      <c r="OVE30" s="122"/>
      <c r="OVF30" s="123"/>
      <c r="OVG30" s="106"/>
      <c r="OVH30" s="123"/>
      <c r="OVP30" s="125"/>
      <c r="OVS30" s="15"/>
      <c r="OVT30" s="15"/>
      <c r="OVZ30" s="122"/>
      <c r="OWA30" s="123"/>
      <c r="OWB30" s="106"/>
      <c r="OWC30" s="123"/>
      <c r="OWK30" s="125"/>
      <c r="OWN30" s="15"/>
      <c r="OWO30" s="15"/>
      <c r="OWU30" s="122"/>
      <c r="OWV30" s="123"/>
      <c r="OWW30" s="106"/>
      <c r="OWX30" s="123"/>
      <c r="OXF30" s="125"/>
      <c r="OXI30" s="15"/>
      <c r="OXJ30" s="15"/>
      <c r="OXP30" s="122"/>
      <c r="OXQ30" s="123"/>
      <c r="OXR30" s="106"/>
      <c r="OXS30" s="123"/>
      <c r="OYA30" s="125"/>
      <c r="OYD30" s="15"/>
      <c r="OYE30" s="15"/>
      <c r="OYK30" s="122"/>
      <c r="OYL30" s="123"/>
      <c r="OYM30" s="106"/>
      <c r="OYN30" s="123"/>
      <c r="OYV30" s="125"/>
      <c r="OYY30" s="15"/>
      <c r="OYZ30" s="15"/>
      <c r="OZF30" s="122"/>
      <c r="OZG30" s="123"/>
      <c r="OZH30" s="106"/>
      <c r="OZI30" s="123"/>
      <c r="OZQ30" s="125"/>
      <c r="OZT30" s="15"/>
      <c r="OZU30" s="15"/>
      <c r="PAA30" s="122"/>
      <c r="PAB30" s="123"/>
      <c r="PAC30" s="106"/>
      <c r="PAD30" s="123"/>
      <c r="PAL30" s="125"/>
      <c r="PAO30" s="15"/>
      <c r="PAP30" s="15"/>
      <c r="PAV30" s="122"/>
      <c r="PAW30" s="123"/>
      <c r="PAX30" s="106"/>
      <c r="PAY30" s="123"/>
      <c r="PBG30" s="125"/>
      <c r="PBJ30" s="15"/>
      <c r="PBK30" s="15"/>
      <c r="PBQ30" s="122"/>
      <c r="PBR30" s="123"/>
      <c r="PBS30" s="106"/>
      <c r="PBT30" s="123"/>
      <c r="PCB30" s="125"/>
      <c r="PCE30" s="15"/>
      <c r="PCF30" s="15"/>
      <c r="PCL30" s="122"/>
      <c r="PCM30" s="123"/>
      <c r="PCN30" s="106"/>
      <c r="PCO30" s="123"/>
      <c r="PCW30" s="125"/>
      <c r="PCZ30" s="15"/>
      <c r="PDA30" s="15"/>
      <c r="PDG30" s="122"/>
      <c r="PDH30" s="123"/>
      <c r="PDI30" s="106"/>
      <c r="PDJ30" s="123"/>
      <c r="PDR30" s="125"/>
      <c r="PDU30" s="15"/>
      <c r="PDV30" s="15"/>
      <c r="PEB30" s="122"/>
      <c r="PEC30" s="123"/>
      <c r="PED30" s="106"/>
      <c r="PEE30" s="123"/>
      <c r="PEM30" s="125"/>
      <c r="PEP30" s="15"/>
      <c r="PEQ30" s="15"/>
      <c r="PEW30" s="122"/>
      <c r="PEX30" s="123"/>
      <c r="PEY30" s="106"/>
      <c r="PEZ30" s="123"/>
      <c r="PFH30" s="125"/>
      <c r="PFK30" s="15"/>
      <c r="PFL30" s="15"/>
      <c r="PFR30" s="122"/>
      <c r="PFS30" s="123"/>
      <c r="PFT30" s="106"/>
      <c r="PFU30" s="123"/>
      <c r="PGC30" s="125"/>
      <c r="PGF30" s="15"/>
      <c r="PGG30" s="15"/>
      <c r="PGM30" s="122"/>
      <c r="PGN30" s="123"/>
      <c r="PGO30" s="106"/>
      <c r="PGP30" s="123"/>
      <c r="PGX30" s="125"/>
      <c r="PHA30" s="15"/>
      <c r="PHB30" s="15"/>
      <c r="PHH30" s="122"/>
      <c r="PHI30" s="123"/>
      <c r="PHJ30" s="106"/>
      <c r="PHK30" s="123"/>
      <c r="PHS30" s="125"/>
      <c r="PHV30" s="15"/>
      <c r="PHW30" s="15"/>
      <c r="PIC30" s="122"/>
      <c r="PID30" s="123"/>
      <c r="PIE30" s="106"/>
      <c r="PIF30" s="123"/>
      <c r="PIN30" s="125"/>
      <c r="PIQ30" s="15"/>
      <c r="PIR30" s="15"/>
      <c r="PIX30" s="122"/>
      <c r="PIY30" s="123"/>
      <c r="PIZ30" s="106"/>
      <c r="PJA30" s="123"/>
      <c r="PJI30" s="125"/>
      <c r="PJL30" s="15"/>
      <c r="PJM30" s="15"/>
      <c r="PJS30" s="122"/>
      <c r="PJT30" s="123"/>
      <c r="PJU30" s="106"/>
      <c r="PJV30" s="123"/>
      <c r="PKD30" s="125"/>
      <c r="PKG30" s="15"/>
      <c r="PKH30" s="15"/>
      <c r="PKN30" s="122"/>
      <c r="PKO30" s="123"/>
      <c r="PKP30" s="106"/>
      <c r="PKQ30" s="123"/>
      <c r="PKY30" s="125"/>
      <c r="PLB30" s="15"/>
      <c r="PLC30" s="15"/>
      <c r="PLI30" s="122"/>
      <c r="PLJ30" s="123"/>
      <c r="PLK30" s="106"/>
      <c r="PLL30" s="123"/>
      <c r="PLT30" s="125"/>
      <c r="PLW30" s="15"/>
      <c r="PLX30" s="15"/>
      <c r="PMD30" s="122"/>
      <c r="PME30" s="123"/>
      <c r="PMF30" s="106"/>
      <c r="PMG30" s="123"/>
      <c r="PMO30" s="125"/>
      <c r="PMR30" s="15"/>
      <c r="PMS30" s="15"/>
      <c r="PMY30" s="122"/>
      <c r="PMZ30" s="123"/>
      <c r="PNA30" s="106"/>
      <c r="PNB30" s="123"/>
      <c r="PNJ30" s="125"/>
      <c r="PNM30" s="15"/>
      <c r="PNN30" s="15"/>
      <c r="PNT30" s="122"/>
      <c r="PNU30" s="123"/>
      <c r="PNV30" s="106"/>
      <c r="PNW30" s="123"/>
      <c r="POE30" s="125"/>
      <c r="POH30" s="15"/>
      <c r="POI30" s="15"/>
      <c r="POO30" s="122"/>
      <c r="POP30" s="123"/>
      <c r="POQ30" s="106"/>
      <c r="POR30" s="123"/>
      <c r="POZ30" s="125"/>
      <c r="PPC30" s="15"/>
      <c r="PPD30" s="15"/>
      <c r="PPJ30" s="122"/>
      <c r="PPK30" s="123"/>
      <c r="PPL30" s="106"/>
      <c r="PPM30" s="123"/>
      <c r="PPU30" s="125"/>
      <c r="PPX30" s="15"/>
      <c r="PPY30" s="15"/>
      <c r="PQE30" s="122"/>
      <c r="PQF30" s="123"/>
      <c r="PQG30" s="106"/>
      <c r="PQH30" s="123"/>
      <c r="PQP30" s="125"/>
      <c r="PQS30" s="15"/>
      <c r="PQT30" s="15"/>
      <c r="PQZ30" s="122"/>
      <c r="PRA30" s="123"/>
      <c r="PRB30" s="106"/>
      <c r="PRC30" s="123"/>
      <c r="PRK30" s="125"/>
      <c r="PRN30" s="15"/>
      <c r="PRO30" s="15"/>
      <c r="PRU30" s="122"/>
      <c r="PRV30" s="123"/>
      <c r="PRW30" s="106"/>
      <c r="PRX30" s="123"/>
      <c r="PSF30" s="125"/>
      <c r="PSI30" s="15"/>
      <c r="PSJ30" s="15"/>
      <c r="PSP30" s="122"/>
      <c r="PSQ30" s="123"/>
      <c r="PSR30" s="106"/>
      <c r="PSS30" s="123"/>
      <c r="PTA30" s="125"/>
      <c r="PTD30" s="15"/>
      <c r="PTE30" s="15"/>
      <c r="PTK30" s="122"/>
      <c r="PTL30" s="123"/>
      <c r="PTM30" s="106"/>
      <c r="PTN30" s="123"/>
      <c r="PTV30" s="125"/>
      <c r="PTY30" s="15"/>
      <c r="PTZ30" s="15"/>
      <c r="PUF30" s="122"/>
      <c r="PUG30" s="123"/>
      <c r="PUH30" s="106"/>
      <c r="PUI30" s="123"/>
      <c r="PUQ30" s="125"/>
      <c r="PUT30" s="15"/>
      <c r="PUU30" s="15"/>
      <c r="PVA30" s="122"/>
      <c r="PVB30" s="123"/>
      <c r="PVC30" s="106"/>
      <c r="PVD30" s="123"/>
      <c r="PVL30" s="125"/>
      <c r="PVO30" s="15"/>
      <c r="PVP30" s="15"/>
      <c r="PVV30" s="122"/>
      <c r="PVW30" s="123"/>
      <c r="PVX30" s="106"/>
      <c r="PVY30" s="123"/>
      <c r="PWG30" s="125"/>
      <c r="PWJ30" s="15"/>
      <c r="PWK30" s="15"/>
      <c r="PWQ30" s="122"/>
      <c r="PWR30" s="123"/>
      <c r="PWS30" s="106"/>
      <c r="PWT30" s="123"/>
      <c r="PXB30" s="125"/>
      <c r="PXE30" s="15"/>
      <c r="PXF30" s="15"/>
      <c r="PXL30" s="122"/>
      <c r="PXM30" s="123"/>
      <c r="PXN30" s="106"/>
      <c r="PXO30" s="123"/>
      <c r="PXW30" s="125"/>
      <c r="PXZ30" s="15"/>
      <c r="PYA30" s="15"/>
      <c r="PYG30" s="122"/>
      <c r="PYH30" s="123"/>
      <c r="PYI30" s="106"/>
      <c r="PYJ30" s="123"/>
      <c r="PYR30" s="125"/>
      <c r="PYU30" s="15"/>
      <c r="PYV30" s="15"/>
      <c r="PZB30" s="122"/>
      <c r="PZC30" s="123"/>
      <c r="PZD30" s="106"/>
      <c r="PZE30" s="123"/>
      <c r="PZM30" s="125"/>
      <c r="PZP30" s="15"/>
      <c r="PZQ30" s="15"/>
      <c r="PZW30" s="122"/>
      <c r="PZX30" s="123"/>
      <c r="PZY30" s="106"/>
      <c r="PZZ30" s="123"/>
      <c r="QAH30" s="125"/>
      <c r="QAK30" s="15"/>
      <c r="QAL30" s="15"/>
      <c r="QAR30" s="122"/>
      <c r="QAS30" s="123"/>
      <c r="QAT30" s="106"/>
      <c r="QAU30" s="123"/>
      <c r="QBC30" s="125"/>
      <c r="QBF30" s="15"/>
      <c r="QBG30" s="15"/>
      <c r="QBM30" s="122"/>
      <c r="QBN30" s="123"/>
      <c r="QBO30" s="106"/>
      <c r="QBP30" s="123"/>
      <c r="QBX30" s="125"/>
      <c r="QCA30" s="15"/>
      <c r="QCB30" s="15"/>
      <c r="QCH30" s="122"/>
      <c r="QCI30" s="123"/>
      <c r="QCJ30" s="106"/>
      <c r="QCK30" s="123"/>
      <c r="QCS30" s="125"/>
      <c r="QCV30" s="15"/>
      <c r="QCW30" s="15"/>
      <c r="QDC30" s="122"/>
      <c r="QDD30" s="123"/>
      <c r="QDE30" s="106"/>
      <c r="QDF30" s="123"/>
      <c r="QDN30" s="125"/>
      <c r="QDQ30" s="15"/>
      <c r="QDR30" s="15"/>
      <c r="QDX30" s="122"/>
      <c r="QDY30" s="123"/>
      <c r="QDZ30" s="106"/>
      <c r="QEA30" s="123"/>
      <c r="QEI30" s="125"/>
      <c r="QEL30" s="15"/>
      <c r="QEM30" s="15"/>
      <c r="QES30" s="122"/>
      <c r="QET30" s="123"/>
      <c r="QEU30" s="106"/>
      <c r="QEV30" s="123"/>
      <c r="QFD30" s="125"/>
      <c r="QFG30" s="15"/>
      <c r="QFH30" s="15"/>
      <c r="QFN30" s="122"/>
      <c r="QFO30" s="123"/>
      <c r="QFP30" s="106"/>
      <c r="QFQ30" s="123"/>
      <c r="QFY30" s="125"/>
      <c r="QGB30" s="15"/>
      <c r="QGC30" s="15"/>
      <c r="QGI30" s="122"/>
      <c r="QGJ30" s="123"/>
      <c r="QGK30" s="106"/>
      <c r="QGL30" s="123"/>
      <c r="QGT30" s="125"/>
      <c r="QGW30" s="15"/>
      <c r="QGX30" s="15"/>
      <c r="QHD30" s="122"/>
      <c r="QHE30" s="123"/>
      <c r="QHF30" s="106"/>
      <c r="QHG30" s="123"/>
      <c r="QHO30" s="125"/>
      <c r="QHR30" s="15"/>
      <c r="QHS30" s="15"/>
      <c r="QHY30" s="122"/>
      <c r="QHZ30" s="123"/>
      <c r="QIA30" s="106"/>
      <c r="QIB30" s="123"/>
      <c r="QIJ30" s="125"/>
      <c r="QIM30" s="15"/>
      <c r="QIN30" s="15"/>
      <c r="QIT30" s="122"/>
      <c r="QIU30" s="123"/>
      <c r="QIV30" s="106"/>
      <c r="QIW30" s="123"/>
      <c r="QJE30" s="125"/>
      <c r="QJH30" s="15"/>
      <c r="QJI30" s="15"/>
      <c r="QJO30" s="122"/>
      <c r="QJP30" s="123"/>
      <c r="QJQ30" s="106"/>
      <c r="QJR30" s="123"/>
      <c r="QJZ30" s="125"/>
      <c r="QKC30" s="15"/>
      <c r="QKD30" s="15"/>
      <c r="QKJ30" s="122"/>
      <c r="QKK30" s="123"/>
      <c r="QKL30" s="106"/>
      <c r="QKM30" s="123"/>
      <c r="QKU30" s="125"/>
      <c r="QKX30" s="15"/>
      <c r="QKY30" s="15"/>
      <c r="QLE30" s="122"/>
      <c r="QLF30" s="123"/>
      <c r="QLG30" s="106"/>
      <c r="QLH30" s="123"/>
      <c r="QLP30" s="125"/>
      <c r="QLS30" s="15"/>
      <c r="QLT30" s="15"/>
      <c r="QLZ30" s="122"/>
      <c r="QMA30" s="123"/>
      <c r="QMB30" s="106"/>
      <c r="QMC30" s="123"/>
      <c r="QMK30" s="125"/>
      <c r="QMN30" s="15"/>
      <c r="QMO30" s="15"/>
      <c r="QMU30" s="122"/>
      <c r="QMV30" s="123"/>
      <c r="QMW30" s="106"/>
      <c r="QMX30" s="123"/>
      <c r="QNF30" s="125"/>
      <c r="QNI30" s="15"/>
      <c r="QNJ30" s="15"/>
      <c r="QNP30" s="122"/>
      <c r="QNQ30" s="123"/>
      <c r="QNR30" s="106"/>
      <c r="QNS30" s="123"/>
      <c r="QOA30" s="125"/>
      <c r="QOD30" s="15"/>
      <c r="QOE30" s="15"/>
      <c r="QOK30" s="122"/>
      <c r="QOL30" s="123"/>
      <c r="QOM30" s="106"/>
      <c r="QON30" s="123"/>
      <c r="QOV30" s="125"/>
      <c r="QOY30" s="15"/>
      <c r="QOZ30" s="15"/>
      <c r="QPF30" s="122"/>
      <c r="QPG30" s="123"/>
      <c r="QPH30" s="106"/>
      <c r="QPI30" s="123"/>
      <c r="QPQ30" s="125"/>
      <c r="QPT30" s="15"/>
      <c r="QPU30" s="15"/>
      <c r="QQA30" s="122"/>
      <c r="QQB30" s="123"/>
      <c r="QQC30" s="106"/>
      <c r="QQD30" s="123"/>
      <c r="QQL30" s="125"/>
      <c r="QQO30" s="15"/>
      <c r="QQP30" s="15"/>
      <c r="QQV30" s="122"/>
      <c r="QQW30" s="123"/>
      <c r="QQX30" s="106"/>
      <c r="QQY30" s="123"/>
      <c r="QRG30" s="125"/>
      <c r="QRJ30" s="15"/>
      <c r="QRK30" s="15"/>
      <c r="QRQ30" s="122"/>
      <c r="QRR30" s="123"/>
      <c r="QRS30" s="106"/>
      <c r="QRT30" s="123"/>
      <c r="QSB30" s="125"/>
      <c r="QSE30" s="15"/>
      <c r="QSF30" s="15"/>
      <c r="QSL30" s="122"/>
      <c r="QSM30" s="123"/>
      <c r="QSN30" s="106"/>
      <c r="QSO30" s="123"/>
      <c r="QSW30" s="125"/>
      <c r="QSZ30" s="15"/>
      <c r="QTA30" s="15"/>
      <c r="QTG30" s="122"/>
      <c r="QTH30" s="123"/>
      <c r="QTI30" s="106"/>
      <c r="QTJ30" s="123"/>
      <c r="QTR30" s="125"/>
      <c r="QTU30" s="15"/>
      <c r="QTV30" s="15"/>
      <c r="QUB30" s="122"/>
      <c r="QUC30" s="123"/>
      <c r="QUD30" s="106"/>
      <c r="QUE30" s="123"/>
      <c r="QUM30" s="125"/>
      <c r="QUP30" s="15"/>
      <c r="QUQ30" s="15"/>
      <c r="QUW30" s="122"/>
      <c r="QUX30" s="123"/>
      <c r="QUY30" s="106"/>
      <c r="QUZ30" s="123"/>
      <c r="QVH30" s="125"/>
      <c r="QVK30" s="15"/>
      <c r="QVL30" s="15"/>
      <c r="QVR30" s="122"/>
      <c r="QVS30" s="123"/>
      <c r="QVT30" s="106"/>
      <c r="QVU30" s="123"/>
      <c r="QWC30" s="125"/>
      <c r="QWF30" s="15"/>
      <c r="QWG30" s="15"/>
      <c r="QWM30" s="122"/>
      <c r="QWN30" s="123"/>
      <c r="QWO30" s="106"/>
      <c r="QWP30" s="123"/>
      <c r="QWX30" s="125"/>
      <c r="QXA30" s="15"/>
      <c r="QXB30" s="15"/>
      <c r="QXH30" s="122"/>
      <c r="QXI30" s="123"/>
      <c r="QXJ30" s="106"/>
      <c r="QXK30" s="123"/>
      <c r="QXS30" s="125"/>
      <c r="QXV30" s="15"/>
      <c r="QXW30" s="15"/>
      <c r="QYC30" s="122"/>
      <c r="QYD30" s="123"/>
      <c r="QYE30" s="106"/>
      <c r="QYF30" s="123"/>
      <c r="QYN30" s="125"/>
      <c r="QYQ30" s="15"/>
      <c r="QYR30" s="15"/>
      <c r="QYX30" s="122"/>
      <c r="QYY30" s="123"/>
      <c r="QYZ30" s="106"/>
      <c r="QZA30" s="123"/>
      <c r="QZI30" s="125"/>
      <c r="QZL30" s="15"/>
      <c r="QZM30" s="15"/>
      <c r="QZS30" s="122"/>
      <c r="QZT30" s="123"/>
      <c r="QZU30" s="106"/>
      <c r="QZV30" s="123"/>
      <c r="RAD30" s="125"/>
      <c r="RAG30" s="15"/>
      <c r="RAH30" s="15"/>
      <c r="RAN30" s="122"/>
      <c r="RAO30" s="123"/>
      <c r="RAP30" s="106"/>
      <c r="RAQ30" s="123"/>
      <c r="RAY30" s="125"/>
      <c r="RBB30" s="15"/>
      <c r="RBC30" s="15"/>
      <c r="RBI30" s="122"/>
      <c r="RBJ30" s="123"/>
      <c r="RBK30" s="106"/>
      <c r="RBL30" s="123"/>
      <c r="RBT30" s="125"/>
      <c r="RBW30" s="15"/>
      <c r="RBX30" s="15"/>
      <c r="RCD30" s="122"/>
      <c r="RCE30" s="123"/>
      <c r="RCF30" s="106"/>
      <c r="RCG30" s="123"/>
      <c r="RCO30" s="125"/>
      <c r="RCR30" s="15"/>
      <c r="RCS30" s="15"/>
      <c r="RCY30" s="122"/>
      <c r="RCZ30" s="123"/>
      <c r="RDA30" s="106"/>
      <c r="RDB30" s="123"/>
      <c r="RDJ30" s="125"/>
      <c r="RDM30" s="15"/>
      <c r="RDN30" s="15"/>
      <c r="RDT30" s="122"/>
      <c r="RDU30" s="123"/>
      <c r="RDV30" s="106"/>
      <c r="RDW30" s="123"/>
      <c r="REE30" s="125"/>
      <c r="REH30" s="15"/>
      <c r="REI30" s="15"/>
      <c r="REO30" s="122"/>
      <c r="REP30" s="123"/>
      <c r="REQ30" s="106"/>
      <c r="RER30" s="123"/>
      <c r="REZ30" s="125"/>
      <c r="RFC30" s="15"/>
      <c r="RFD30" s="15"/>
      <c r="RFJ30" s="122"/>
      <c r="RFK30" s="123"/>
      <c r="RFL30" s="106"/>
      <c r="RFM30" s="123"/>
      <c r="RFU30" s="125"/>
      <c r="RFX30" s="15"/>
      <c r="RFY30" s="15"/>
      <c r="RGE30" s="122"/>
      <c r="RGF30" s="123"/>
      <c r="RGG30" s="106"/>
      <c r="RGH30" s="123"/>
      <c r="RGP30" s="125"/>
      <c r="RGS30" s="15"/>
      <c r="RGT30" s="15"/>
      <c r="RGZ30" s="122"/>
      <c r="RHA30" s="123"/>
      <c r="RHB30" s="106"/>
      <c r="RHC30" s="123"/>
      <c r="RHK30" s="125"/>
      <c r="RHN30" s="15"/>
      <c r="RHO30" s="15"/>
      <c r="RHU30" s="122"/>
      <c r="RHV30" s="123"/>
      <c r="RHW30" s="106"/>
      <c r="RHX30" s="123"/>
      <c r="RIF30" s="125"/>
      <c r="RII30" s="15"/>
      <c r="RIJ30" s="15"/>
      <c r="RIP30" s="122"/>
      <c r="RIQ30" s="123"/>
      <c r="RIR30" s="106"/>
      <c r="RIS30" s="123"/>
      <c r="RJA30" s="125"/>
      <c r="RJD30" s="15"/>
      <c r="RJE30" s="15"/>
      <c r="RJK30" s="122"/>
      <c r="RJL30" s="123"/>
      <c r="RJM30" s="106"/>
      <c r="RJN30" s="123"/>
      <c r="RJV30" s="125"/>
      <c r="RJY30" s="15"/>
      <c r="RJZ30" s="15"/>
      <c r="RKF30" s="122"/>
      <c r="RKG30" s="123"/>
      <c r="RKH30" s="106"/>
      <c r="RKI30" s="123"/>
      <c r="RKQ30" s="125"/>
      <c r="RKT30" s="15"/>
      <c r="RKU30" s="15"/>
      <c r="RLA30" s="122"/>
      <c r="RLB30" s="123"/>
      <c r="RLC30" s="106"/>
      <c r="RLD30" s="123"/>
      <c r="RLL30" s="125"/>
      <c r="RLO30" s="15"/>
      <c r="RLP30" s="15"/>
      <c r="RLV30" s="122"/>
      <c r="RLW30" s="123"/>
      <c r="RLX30" s="106"/>
      <c r="RLY30" s="123"/>
      <c r="RMG30" s="125"/>
      <c r="RMJ30" s="15"/>
      <c r="RMK30" s="15"/>
      <c r="RMQ30" s="122"/>
      <c r="RMR30" s="123"/>
      <c r="RMS30" s="106"/>
      <c r="RMT30" s="123"/>
      <c r="RNB30" s="125"/>
      <c r="RNE30" s="15"/>
      <c r="RNF30" s="15"/>
      <c r="RNL30" s="122"/>
      <c r="RNM30" s="123"/>
      <c r="RNN30" s="106"/>
      <c r="RNO30" s="123"/>
      <c r="RNW30" s="125"/>
      <c r="RNZ30" s="15"/>
      <c r="ROA30" s="15"/>
      <c r="ROG30" s="122"/>
      <c r="ROH30" s="123"/>
      <c r="ROI30" s="106"/>
      <c r="ROJ30" s="123"/>
      <c r="ROR30" s="125"/>
      <c r="ROU30" s="15"/>
      <c r="ROV30" s="15"/>
      <c r="RPB30" s="122"/>
      <c r="RPC30" s="123"/>
      <c r="RPD30" s="106"/>
      <c r="RPE30" s="123"/>
      <c r="RPM30" s="125"/>
      <c r="RPP30" s="15"/>
      <c r="RPQ30" s="15"/>
      <c r="RPW30" s="122"/>
      <c r="RPX30" s="123"/>
      <c r="RPY30" s="106"/>
      <c r="RPZ30" s="123"/>
      <c r="RQH30" s="125"/>
      <c r="RQK30" s="15"/>
      <c r="RQL30" s="15"/>
      <c r="RQR30" s="122"/>
      <c r="RQS30" s="123"/>
      <c r="RQT30" s="106"/>
      <c r="RQU30" s="123"/>
      <c r="RRC30" s="125"/>
      <c r="RRF30" s="15"/>
      <c r="RRG30" s="15"/>
      <c r="RRM30" s="122"/>
      <c r="RRN30" s="123"/>
      <c r="RRO30" s="106"/>
      <c r="RRP30" s="123"/>
      <c r="RRX30" s="125"/>
      <c r="RSA30" s="15"/>
      <c r="RSB30" s="15"/>
      <c r="RSH30" s="122"/>
      <c r="RSI30" s="123"/>
      <c r="RSJ30" s="106"/>
      <c r="RSK30" s="123"/>
      <c r="RSS30" s="125"/>
      <c r="RSV30" s="15"/>
      <c r="RSW30" s="15"/>
      <c r="RTC30" s="122"/>
      <c r="RTD30" s="123"/>
      <c r="RTE30" s="106"/>
      <c r="RTF30" s="123"/>
      <c r="RTN30" s="125"/>
      <c r="RTQ30" s="15"/>
      <c r="RTR30" s="15"/>
      <c r="RTX30" s="122"/>
      <c r="RTY30" s="123"/>
      <c r="RTZ30" s="106"/>
      <c r="RUA30" s="123"/>
      <c r="RUI30" s="125"/>
      <c r="RUL30" s="15"/>
      <c r="RUM30" s="15"/>
      <c r="RUS30" s="122"/>
      <c r="RUT30" s="123"/>
      <c r="RUU30" s="106"/>
      <c r="RUV30" s="123"/>
      <c r="RVD30" s="125"/>
      <c r="RVG30" s="15"/>
      <c r="RVH30" s="15"/>
      <c r="RVN30" s="122"/>
      <c r="RVO30" s="123"/>
      <c r="RVP30" s="106"/>
      <c r="RVQ30" s="123"/>
      <c r="RVY30" s="125"/>
      <c r="RWB30" s="15"/>
      <c r="RWC30" s="15"/>
      <c r="RWI30" s="122"/>
      <c r="RWJ30" s="123"/>
      <c r="RWK30" s="106"/>
      <c r="RWL30" s="123"/>
      <c r="RWT30" s="125"/>
      <c r="RWW30" s="15"/>
      <c r="RWX30" s="15"/>
      <c r="RXD30" s="122"/>
      <c r="RXE30" s="123"/>
      <c r="RXF30" s="106"/>
      <c r="RXG30" s="123"/>
      <c r="RXO30" s="125"/>
      <c r="RXR30" s="15"/>
      <c r="RXS30" s="15"/>
      <c r="RXY30" s="122"/>
      <c r="RXZ30" s="123"/>
      <c r="RYA30" s="106"/>
      <c r="RYB30" s="123"/>
      <c r="RYJ30" s="125"/>
      <c r="RYM30" s="15"/>
      <c r="RYN30" s="15"/>
      <c r="RYT30" s="122"/>
      <c r="RYU30" s="123"/>
      <c r="RYV30" s="106"/>
      <c r="RYW30" s="123"/>
      <c r="RZE30" s="125"/>
      <c r="RZH30" s="15"/>
      <c r="RZI30" s="15"/>
      <c r="RZO30" s="122"/>
      <c r="RZP30" s="123"/>
      <c r="RZQ30" s="106"/>
      <c r="RZR30" s="123"/>
      <c r="RZZ30" s="125"/>
      <c r="SAC30" s="15"/>
      <c r="SAD30" s="15"/>
      <c r="SAJ30" s="122"/>
      <c r="SAK30" s="123"/>
      <c r="SAL30" s="106"/>
      <c r="SAM30" s="123"/>
      <c r="SAU30" s="125"/>
      <c r="SAX30" s="15"/>
      <c r="SAY30" s="15"/>
      <c r="SBE30" s="122"/>
      <c r="SBF30" s="123"/>
      <c r="SBG30" s="106"/>
      <c r="SBH30" s="123"/>
      <c r="SBP30" s="125"/>
      <c r="SBS30" s="15"/>
      <c r="SBT30" s="15"/>
      <c r="SBZ30" s="122"/>
      <c r="SCA30" s="123"/>
      <c r="SCB30" s="106"/>
      <c r="SCC30" s="123"/>
      <c r="SCK30" s="125"/>
      <c r="SCN30" s="15"/>
      <c r="SCO30" s="15"/>
      <c r="SCU30" s="122"/>
      <c r="SCV30" s="123"/>
      <c r="SCW30" s="106"/>
      <c r="SCX30" s="123"/>
      <c r="SDF30" s="125"/>
      <c r="SDI30" s="15"/>
      <c r="SDJ30" s="15"/>
      <c r="SDP30" s="122"/>
      <c r="SDQ30" s="123"/>
      <c r="SDR30" s="106"/>
      <c r="SDS30" s="123"/>
      <c r="SEA30" s="125"/>
      <c r="SED30" s="15"/>
      <c r="SEE30" s="15"/>
      <c r="SEK30" s="122"/>
      <c r="SEL30" s="123"/>
      <c r="SEM30" s="106"/>
      <c r="SEN30" s="123"/>
      <c r="SEV30" s="125"/>
      <c r="SEY30" s="15"/>
      <c r="SEZ30" s="15"/>
      <c r="SFF30" s="122"/>
      <c r="SFG30" s="123"/>
      <c r="SFH30" s="106"/>
      <c r="SFI30" s="123"/>
      <c r="SFQ30" s="125"/>
      <c r="SFT30" s="15"/>
      <c r="SFU30" s="15"/>
      <c r="SGA30" s="122"/>
      <c r="SGB30" s="123"/>
      <c r="SGC30" s="106"/>
      <c r="SGD30" s="123"/>
      <c r="SGL30" s="125"/>
      <c r="SGO30" s="15"/>
      <c r="SGP30" s="15"/>
      <c r="SGV30" s="122"/>
      <c r="SGW30" s="123"/>
      <c r="SGX30" s="106"/>
      <c r="SGY30" s="123"/>
      <c r="SHG30" s="125"/>
      <c r="SHJ30" s="15"/>
      <c r="SHK30" s="15"/>
      <c r="SHQ30" s="122"/>
      <c r="SHR30" s="123"/>
      <c r="SHS30" s="106"/>
      <c r="SHT30" s="123"/>
      <c r="SIB30" s="125"/>
      <c r="SIE30" s="15"/>
      <c r="SIF30" s="15"/>
      <c r="SIL30" s="122"/>
      <c r="SIM30" s="123"/>
      <c r="SIN30" s="106"/>
      <c r="SIO30" s="123"/>
      <c r="SIW30" s="125"/>
      <c r="SIZ30" s="15"/>
      <c r="SJA30" s="15"/>
      <c r="SJG30" s="122"/>
      <c r="SJH30" s="123"/>
      <c r="SJI30" s="106"/>
      <c r="SJJ30" s="123"/>
      <c r="SJR30" s="125"/>
      <c r="SJU30" s="15"/>
      <c r="SJV30" s="15"/>
      <c r="SKB30" s="122"/>
      <c r="SKC30" s="123"/>
      <c r="SKD30" s="106"/>
      <c r="SKE30" s="123"/>
      <c r="SKM30" s="125"/>
      <c r="SKP30" s="15"/>
      <c r="SKQ30" s="15"/>
      <c r="SKW30" s="122"/>
      <c r="SKX30" s="123"/>
      <c r="SKY30" s="106"/>
      <c r="SKZ30" s="123"/>
      <c r="SLH30" s="125"/>
      <c r="SLK30" s="15"/>
      <c r="SLL30" s="15"/>
      <c r="SLR30" s="122"/>
      <c r="SLS30" s="123"/>
      <c r="SLT30" s="106"/>
      <c r="SLU30" s="123"/>
      <c r="SMC30" s="125"/>
      <c r="SMF30" s="15"/>
      <c r="SMG30" s="15"/>
      <c r="SMM30" s="122"/>
      <c r="SMN30" s="123"/>
      <c r="SMO30" s="106"/>
      <c r="SMP30" s="123"/>
      <c r="SMX30" s="125"/>
      <c r="SNA30" s="15"/>
      <c r="SNB30" s="15"/>
      <c r="SNH30" s="122"/>
      <c r="SNI30" s="123"/>
      <c r="SNJ30" s="106"/>
      <c r="SNK30" s="123"/>
      <c r="SNS30" s="125"/>
      <c r="SNV30" s="15"/>
      <c r="SNW30" s="15"/>
      <c r="SOC30" s="122"/>
      <c r="SOD30" s="123"/>
      <c r="SOE30" s="106"/>
      <c r="SOF30" s="123"/>
      <c r="SON30" s="125"/>
      <c r="SOQ30" s="15"/>
      <c r="SOR30" s="15"/>
      <c r="SOX30" s="122"/>
      <c r="SOY30" s="123"/>
      <c r="SOZ30" s="106"/>
      <c r="SPA30" s="123"/>
      <c r="SPI30" s="125"/>
      <c r="SPL30" s="15"/>
      <c r="SPM30" s="15"/>
      <c r="SPS30" s="122"/>
      <c r="SPT30" s="123"/>
      <c r="SPU30" s="106"/>
      <c r="SPV30" s="123"/>
      <c r="SQD30" s="125"/>
      <c r="SQG30" s="15"/>
      <c r="SQH30" s="15"/>
      <c r="SQN30" s="122"/>
      <c r="SQO30" s="123"/>
      <c r="SQP30" s="106"/>
      <c r="SQQ30" s="123"/>
      <c r="SQY30" s="125"/>
      <c r="SRB30" s="15"/>
      <c r="SRC30" s="15"/>
      <c r="SRI30" s="122"/>
      <c r="SRJ30" s="123"/>
      <c r="SRK30" s="106"/>
      <c r="SRL30" s="123"/>
      <c r="SRT30" s="125"/>
      <c r="SRW30" s="15"/>
      <c r="SRX30" s="15"/>
      <c r="SSD30" s="122"/>
      <c r="SSE30" s="123"/>
      <c r="SSF30" s="106"/>
      <c r="SSG30" s="123"/>
      <c r="SSO30" s="125"/>
      <c r="SSR30" s="15"/>
      <c r="SSS30" s="15"/>
      <c r="SSY30" s="122"/>
      <c r="SSZ30" s="123"/>
      <c r="STA30" s="106"/>
      <c r="STB30" s="123"/>
      <c r="STJ30" s="125"/>
      <c r="STM30" s="15"/>
      <c r="STN30" s="15"/>
      <c r="STT30" s="122"/>
      <c r="STU30" s="123"/>
      <c r="STV30" s="106"/>
      <c r="STW30" s="123"/>
      <c r="SUE30" s="125"/>
      <c r="SUH30" s="15"/>
      <c r="SUI30" s="15"/>
      <c r="SUO30" s="122"/>
      <c r="SUP30" s="123"/>
      <c r="SUQ30" s="106"/>
      <c r="SUR30" s="123"/>
      <c r="SUZ30" s="125"/>
      <c r="SVC30" s="15"/>
      <c r="SVD30" s="15"/>
      <c r="SVJ30" s="122"/>
      <c r="SVK30" s="123"/>
      <c r="SVL30" s="106"/>
      <c r="SVM30" s="123"/>
      <c r="SVU30" s="125"/>
      <c r="SVX30" s="15"/>
      <c r="SVY30" s="15"/>
      <c r="SWE30" s="122"/>
      <c r="SWF30" s="123"/>
      <c r="SWG30" s="106"/>
      <c r="SWH30" s="123"/>
      <c r="SWP30" s="125"/>
      <c r="SWS30" s="15"/>
      <c r="SWT30" s="15"/>
      <c r="SWZ30" s="122"/>
      <c r="SXA30" s="123"/>
      <c r="SXB30" s="106"/>
      <c r="SXC30" s="123"/>
      <c r="SXK30" s="125"/>
      <c r="SXN30" s="15"/>
      <c r="SXO30" s="15"/>
      <c r="SXU30" s="122"/>
      <c r="SXV30" s="123"/>
      <c r="SXW30" s="106"/>
      <c r="SXX30" s="123"/>
      <c r="SYF30" s="125"/>
      <c r="SYI30" s="15"/>
      <c r="SYJ30" s="15"/>
      <c r="SYP30" s="122"/>
      <c r="SYQ30" s="123"/>
      <c r="SYR30" s="106"/>
      <c r="SYS30" s="123"/>
      <c r="SZA30" s="125"/>
      <c r="SZD30" s="15"/>
      <c r="SZE30" s="15"/>
      <c r="SZK30" s="122"/>
      <c r="SZL30" s="123"/>
      <c r="SZM30" s="106"/>
      <c r="SZN30" s="123"/>
      <c r="SZV30" s="125"/>
      <c r="SZY30" s="15"/>
      <c r="SZZ30" s="15"/>
      <c r="TAF30" s="122"/>
      <c r="TAG30" s="123"/>
      <c r="TAH30" s="106"/>
      <c r="TAI30" s="123"/>
      <c r="TAQ30" s="125"/>
      <c r="TAT30" s="15"/>
      <c r="TAU30" s="15"/>
      <c r="TBA30" s="122"/>
      <c r="TBB30" s="123"/>
      <c r="TBC30" s="106"/>
      <c r="TBD30" s="123"/>
      <c r="TBL30" s="125"/>
      <c r="TBO30" s="15"/>
      <c r="TBP30" s="15"/>
      <c r="TBV30" s="122"/>
      <c r="TBW30" s="123"/>
      <c r="TBX30" s="106"/>
      <c r="TBY30" s="123"/>
      <c r="TCG30" s="125"/>
      <c r="TCJ30" s="15"/>
      <c r="TCK30" s="15"/>
      <c r="TCQ30" s="122"/>
      <c r="TCR30" s="123"/>
      <c r="TCS30" s="106"/>
      <c r="TCT30" s="123"/>
      <c r="TDB30" s="125"/>
      <c r="TDE30" s="15"/>
      <c r="TDF30" s="15"/>
      <c r="TDL30" s="122"/>
      <c r="TDM30" s="123"/>
      <c r="TDN30" s="106"/>
      <c r="TDO30" s="123"/>
      <c r="TDW30" s="125"/>
      <c r="TDZ30" s="15"/>
      <c r="TEA30" s="15"/>
      <c r="TEG30" s="122"/>
      <c r="TEH30" s="123"/>
      <c r="TEI30" s="106"/>
      <c r="TEJ30" s="123"/>
      <c r="TER30" s="125"/>
      <c r="TEU30" s="15"/>
      <c r="TEV30" s="15"/>
      <c r="TFB30" s="122"/>
      <c r="TFC30" s="123"/>
      <c r="TFD30" s="106"/>
      <c r="TFE30" s="123"/>
      <c r="TFM30" s="125"/>
      <c r="TFP30" s="15"/>
      <c r="TFQ30" s="15"/>
      <c r="TFW30" s="122"/>
      <c r="TFX30" s="123"/>
      <c r="TFY30" s="106"/>
      <c r="TFZ30" s="123"/>
      <c r="TGH30" s="125"/>
      <c r="TGK30" s="15"/>
      <c r="TGL30" s="15"/>
      <c r="TGR30" s="122"/>
      <c r="TGS30" s="123"/>
      <c r="TGT30" s="106"/>
      <c r="TGU30" s="123"/>
      <c r="THC30" s="125"/>
      <c r="THF30" s="15"/>
      <c r="THG30" s="15"/>
      <c r="THM30" s="122"/>
      <c r="THN30" s="123"/>
      <c r="THO30" s="106"/>
      <c r="THP30" s="123"/>
      <c r="THX30" s="125"/>
      <c r="TIA30" s="15"/>
      <c r="TIB30" s="15"/>
      <c r="TIH30" s="122"/>
      <c r="TII30" s="123"/>
      <c r="TIJ30" s="106"/>
      <c r="TIK30" s="123"/>
      <c r="TIS30" s="125"/>
      <c r="TIV30" s="15"/>
      <c r="TIW30" s="15"/>
      <c r="TJC30" s="122"/>
      <c r="TJD30" s="123"/>
      <c r="TJE30" s="106"/>
      <c r="TJF30" s="123"/>
      <c r="TJN30" s="125"/>
      <c r="TJQ30" s="15"/>
      <c r="TJR30" s="15"/>
      <c r="TJX30" s="122"/>
      <c r="TJY30" s="123"/>
      <c r="TJZ30" s="106"/>
      <c r="TKA30" s="123"/>
      <c r="TKI30" s="125"/>
      <c r="TKL30" s="15"/>
      <c r="TKM30" s="15"/>
      <c r="TKS30" s="122"/>
      <c r="TKT30" s="123"/>
      <c r="TKU30" s="106"/>
      <c r="TKV30" s="123"/>
      <c r="TLD30" s="125"/>
      <c r="TLG30" s="15"/>
      <c r="TLH30" s="15"/>
      <c r="TLN30" s="122"/>
      <c r="TLO30" s="123"/>
      <c r="TLP30" s="106"/>
      <c r="TLQ30" s="123"/>
      <c r="TLY30" s="125"/>
      <c r="TMB30" s="15"/>
      <c r="TMC30" s="15"/>
      <c r="TMI30" s="122"/>
      <c r="TMJ30" s="123"/>
      <c r="TMK30" s="106"/>
      <c r="TML30" s="123"/>
      <c r="TMT30" s="125"/>
      <c r="TMW30" s="15"/>
      <c r="TMX30" s="15"/>
      <c r="TND30" s="122"/>
      <c r="TNE30" s="123"/>
      <c r="TNF30" s="106"/>
      <c r="TNG30" s="123"/>
      <c r="TNO30" s="125"/>
      <c r="TNR30" s="15"/>
      <c r="TNS30" s="15"/>
      <c r="TNY30" s="122"/>
      <c r="TNZ30" s="123"/>
      <c r="TOA30" s="106"/>
      <c r="TOB30" s="123"/>
      <c r="TOJ30" s="125"/>
      <c r="TOM30" s="15"/>
      <c r="TON30" s="15"/>
      <c r="TOT30" s="122"/>
      <c r="TOU30" s="123"/>
      <c r="TOV30" s="106"/>
      <c r="TOW30" s="123"/>
      <c r="TPE30" s="125"/>
      <c r="TPH30" s="15"/>
      <c r="TPI30" s="15"/>
      <c r="TPO30" s="122"/>
      <c r="TPP30" s="123"/>
      <c r="TPQ30" s="106"/>
      <c r="TPR30" s="123"/>
      <c r="TPZ30" s="125"/>
      <c r="TQC30" s="15"/>
      <c r="TQD30" s="15"/>
      <c r="TQJ30" s="122"/>
      <c r="TQK30" s="123"/>
      <c r="TQL30" s="106"/>
      <c r="TQM30" s="123"/>
      <c r="TQU30" s="125"/>
      <c r="TQX30" s="15"/>
      <c r="TQY30" s="15"/>
      <c r="TRE30" s="122"/>
      <c r="TRF30" s="123"/>
      <c r="TRG30" s="106"/>
      <c r="TRH30" s="123"/>
      <c r="TRP30" s="125"/>
      <c r="TRS30" s="15"/>
      <c r="TRT30" s="15"/>
      <c r="TRZ30" s="122"/>
      <c r="TSA30" s="123"/>
      <c r="TSB30" s="106"/>
      <c r="TSC30" s="123"/>
      <c r="TSK30" s="125"/>
      <c r="TSN30" s="15"/>
      <c r="TSO30" s="15"/>
      <c r="TSU30" s="122"/>
      <c r="TSV30" s="123"/>
      <c r="TSW30" s="106"/>
      <c r="TSX30" s="123"/>
      <c r="TTF30" s="125"/>
      <c r="TTI30" s="15"/>
      <c r="TTJ30" s="15"/>
      <c r="TTP30" s="122"/>
      <c r="TTQ30" s="123"/>
      <c r="TTR30" s="106"/>
      <c r="TTS30" s="123"/>
      <c r="TUA30" s="125"/>
      <c r="TUD30" s="15"/>
      <c r="TUE30" s="15"/>
      <c r="TUK30" s="122"/>
      <c r="TUL30" s="123"/>
      <c r="TUM30" s="106"/>
      <c r="TUN30" s="123"/>
      <c r="TUV30" s="125"/>
      <c r="TUY30" s="15"/>
      <c r="TUZ30" s="15"/>
      <c r="TVF30" s="122"/>
      <c r="TVG30" s="123"/>
      <c r="TVH30" s="106"/>
      <c r="TVI30" s="123"/>
      <c r="TVQ30" s="125"/>
      <c r="TVT30" s="15"/>
      <c r="TVU30" s="15"/>
      <c r="TWA30" s="122"/>
      <c r="TWB30" s="123"/>
      <c r="TWC30" s="106"/>
      <c r="TWD30" s="123"/>
      <c r="TWL30" s="125"/>
      <c r="TWO30" s="15"/>
      <c r="TWP30" s="15"/>
      <c r="TWV30" s="122"/>
      <c r="TWW30" s="123"/>
      <c r="TWX30" s="106"/>
      <c r="TWY30" s="123"/>
      <c r="TXG30" s="125"/>
      <c r="TXJ30" s="15"/>
      <c r="TXK30" s="15"/>
      <c r="TXQ30" s="122"/>
      <c r="TXR30" s="123"/>
      <c r="TXS30" s="106"/>
      <c r="TXT30" s="123"/>
      <c r="TYB30" s="125"/>
      <c r="TYE30" s="15"/>
      <c r="TYF30" s="15"/>
      <c r="TYL30" s="122"/>
      <c r="TYM30" s="123"/>
      <c r="TYN30" s="106"/>
      <c r="TYO30" s="123"/>
      <c r="TYW30" s="125"/>
      <c r="TYZ30" s="15"/>
      <c r="TZA30" s="15"/>
      <c r="TZG30" s="122"/>
      <c r="TZH30" s="123"/>
      <c r="TZI30" s="106"/>
      <c r="TZJ30" s="123"/>
      <c r="TZR30" s="125"/>
      <c r="TZU30" s="15"/>
      <c r="TZV30" s="15"/>
      <c r="UAB30" s="122"/>
      <c r="UAC30" s="123"/>
      <c r="UAD30" s="106"/>
      <c r="UAE30" s="123"/>
      <c r="UAM30" s="125"/>
      <c r="UAP30" s="15"/>
      <c r="UAQ30" s="15"/>
      <c r="UAW30" s="122"/>
      <c r="UAX30" s="123"/>
      <c r="UAY30" s="106"/>
      <c r="UAZ30" s="123"/>
      <c r="UBH30" s="125"/>
      <c r="UBK30" s="15"/>
      <c r="UBL30" s="15"/>
      <c r="UBR30" s="122"/>
      <c r="UBS30" s="123"/>
      <c r="UBT30" s="106"/>
      <c r="UBU30" s="123"/>
      <c r="UCC30" s="125"/>
      <c r="UCF30" s="15"/>
      <c r="UCG30" s="15"/>
      <c r="UCM30" s="122"/>
      <c r="UCN30" s="123"/>
      <c r="UCO30" s="106"/>
      <c r="UCP30" s="123"/>
      <c r="UCX30" s="125"/>
      <c r="UDA30" s="15"/>
      <c r="UDB30" s="15"/>
      <c r="UDH30" s="122"/>
      <c r="UDI30" s="123"/>
      <c r="UDJ30" s="106"/>
      <c r="UDK30" s="123"/>
      <c r="UDS30" s="125"/>
      <c r="UDV30" s="15"/>
      <c r="UDW30" s="15"/>
      <c r="UEC30" s="122"/>
      <c r="UED30" s="123"/>
      <c r="UEE30" s="106"/>
      <c r="UEF30" s="123"/>
      <c r="UEN30" s="125"/>
      <c r="UEQ30" s="15"/>
      <c r="UER30" s="15"/>
      <c r="UEX30" s="122"/>
      <c r="UEY30" s="123"/>
      <c r="UEZ30" s="106"/>
      <c r="UFA30" s="123"/>
      <c r="UFI30" s="125"/>
      <c r="UFL30" s="15"/>
      <c r="UFM30" s="15"/>
      <c r="UFS30" s="122"/>
      <c r="UFT30" s="123"/>
      <c r="UFU30" s="106"/>
      <c r="UFV30" s="123"/>
      <c r="UGD30" s="125"/>
      <c r="UGG30" s="15"/>
      <c r="UGH30" s="15"/>
      <c r="UGN30" s="122"/>
      <c r="UGO30" s="123"/>
      <c r="UGP30" s="106"/>
      <c r="UGQ30" s="123"/>
      <c r="UGY30" s="125"/>
      <c r="UHB30" s="15"/>
      <c r="UHC30" s="15"/>
      <c r="UHI30" s="122"/>
      <c r="UHJ30" s="123"/>
      <c r="UHK30" s="106"/>
      <c r="UHL30" s="123"/>
      <c r="UHT30" s="125"/>
      <c r="UHW30" s="15"/>
      <c r="UHX30" s="15"/>
      <c r="UID30" s="122"/>
      <c r="UIE30" s="123"/>
      <c r="UIF30" s="106"/>
      <c r="UIG30" s="123"/>
      <c r="UIO30" s="125"/>
      <c r="UIR30" s="15"/>
      <c r="UIS30" s="15"/>
      <c r="UIY30" s="122"/>
      <c r="UIZ30" s="123"/>
      <c r="UJA30" s="106"/>
      <c r="UJB30" s="123"/>
      <c r="UJJ30" s="125"/>
      <c r="UJM30" s="15"/>
      <c r="UJN30" s="15"/>
      <c r="UJT30" s="122"/>
      <c r="UJU30" s="123"/>
      <c r="UJV30" s="106"/>
      <c r="UJW30" s="123"/>
      <c r="UKE30" s="125"/>
      <c r="UKH30" s="15"/>
      <c r="UKI30" s="15"/>
      <c r="UKO30" s="122"/>
      <c r="UKP30" s="123"/>
      <c r="UKQ30" s="106"/>
      <c r="UKR30" s="123"/>
      <c r="UKZ30" s="125"/>
      <c r="ULC30" s="15"/>
      <c r="ULD30" s="15"/>
      <c r="ULJ30" s="122"/>
      <c r="ULK30" s="123"/>
      <c r="ULL30" s="106"/>
      <c r="ULM30" s="123"/>
      <c r="ULU30" s="125"/>
      <c r="ULX30" s="15"/>
      <c r="ULY30" s="15"/>
      <c r="UME30" s="122"/>
      <c r="UMF30" s="123"/>
      <c r="UMG30" s="106"/>
      <c r="UMH30" s="123"/>
      <c r="UMP30" s="125"/>
      <c r="UMS30" s="15"/>
      <c r="UMT30" s="15"/>
      <c r="UMZ30" s="122"/>
      <c r="UNA30" s="123"/>
      <c r="UNB30" s="106"/>
      <c r="UNC30" s="123"/>
      <c r="UNK30" s="125"/>
      <c r="UNN30" s="15"/>
      <c r="UNO30" s="15"/>
      <c r="UNU30" s="122"/>
      <c r="UNV30" s="123"/>
      <c r="UNW30" s="106"/>
      <c r="UNX30" s="123"/>
      <c r="UOF30" s="125"/>
      <c r="UOI30" s="15"/>
      <c r="UOJ30" s="15"/>
      <c r="UOP30" s="122"/>
      <c r="UOQ30" s="123"/>
      <c r="UOR30" s="106"/>
      <c r="UOS30" s="123"/>
      <c r="UPA30" s="125"/>
      <c r="UPD30" s="15"/>
      <c r="UPE30" s="15"/>
      <c r="UPK30" s="122"/>
      <c r="UPL30" s="123"/>
      <c r="UPM30" s="106"/>
      <c r="UPN30" s="123"/>
      <c r="UPV30" s="125"/>
      <c r="UPY30" s="15"/>
      <c r="UPZ30" s="15"/>
      <c r="UQF30" s="122"/>
      <c r="UQG30" s="123"/>
      <c r="UQH30" s="106"/>
      <c r="UQI30" s="123"/>
      <c r="UQQ30" s="125"/>
      <c r="UQT30" s="15"/>
      <c r="UQU30" s="15"/>
      <c r="URA30" s="122"/>
      <c r="URB30" s="123"/>
      <c r="URC30" s="106"/>
      <c r="URD30" s="123"/>
      <c r="URL30" s="125"/>
      <c r="URO30" s="15"/>
      <c r="URP30" s="15"/>
      <c r="URV30" s="122"/>
      <c r="URW30" s="123"/>
      <c r="URX30" s="106"/>
      <c r="URY30" s="123"/>
      <c r="USG30" s="125"/>
      <c r="USJ30" s="15"/>
      <c r="USK30" s="15"/>
      <c r="USQ30" s="122"/>
      <c r="USR30" s="123"/>
      <c r="USS30" s="106"/>
      <c r="UST30" s="123"/>
      <c r="UTB30" s="125"/>
      <c r="UTE30" s="15"/>
      <c r="UTF30" s="15"/>
      <c r="UTL30" s="122"/>
      <c r="UTM30" s="123"/>
      <c r="UTN30" s="106"/>
      <c r="UTO30" s="123"/>
      <c r="UTW30" s="125"/>
      <c r="UTZ30" s="15"/>
      <c r="UUA30" s="15"/>
      <c r="UUG30" s="122"/>
      <c r="UUH30" s="123"/>
      <c r="UUI30" s="106"/>
      <c r="UUJ30" s="123"/>
      <c r="UUR30" s="125"/>
      <c r="UUU30" s="15"/>
      <c r="UUV30" s="15"/>
      <c r="UVB30" s="122"/>
      <c r="UVC30" s="123"/>
      <c r="UVD30" s="106"/>
      <c r="UVE30" s="123"/>
      <c r="UVM30" s="125"/>
      <c r="UVP30" s="15"/>
      <c r="UVQ30" s="15"/>
      <c r="UVW30" s="122"/>
      <c r="UVX30" s="123"/>
      <c r="UVY30" s="106"/>
      <c r="UVZ30" s="123"/>
      <c r="UWH30" s="125"/>
      <c r="UWK30" s="15"/>
      <c r="UWL30" s="15"/>
      <c r="UWR30" s="122"/>
      <c r="UWS30" s="123"/>
      <c r="UWT30" s="106"/>
      <c r="UWU30" s="123"/>
      <c r="UXC30" s="125"/>
      <c r="UXF30" s="15"/>
      <c r="UXG30" s="15"/>
      <c r="UXM30" s="122"/>
      <c r="UXN30" s="123"/>
      <c r="UXO30" s="106"/>
      <c r="UXP30" s="123"/>
      <c r="UXX30" s="125"/>
      <c r="UYA30" s="15"/>
      <c r="UYB30" s="15"/>
      <c r="UYH30" s="122"/>
      <c r="UYI30" s="123"/>
      <c r="UYJ30" s="106"/>
      <c r="UYK30" s="123"/>
      <c r="UYS30" s="125"/>
      <c r="UYV30" s="15"/>
      <c r="UYW30" s="15"/>
      <c r="UZC30" s="122"/>
      <c r="UZD30" s="123"/>
      <c r="UZE30" s="106"/>
      <c r="UZF30" s="123"/>
      <c r="UZN30" s="125"/>
      <c r="UZQ30" s="15"/>
      <c r="UZR30" s="15"/>
      <c r="UZX30" s="122"/>
      <c r="UZY30" s="123"/>
      <c r="UZZ30" s="106"/>
      <c r="VAA30" s="123"/>
      <c r="VAI30" s="125"/>
      <c r="VAL30" s="15"/>
      <c r="VAM30" s="15"/>
      <c r="VAS30" s="122"/>
      <c r="VAT30" s="123"/>
      <c r="VAU30" s="106"/>
      <c r="VAV30" s="123"/>
      <c r="VBD30" s="125"/>
      <c r="VBG30" s="15"/>
      <c r="VBH30" s="15"/>
      <c r="VBN30" s="122"/>
      <c r="VBO30" s="123"/>
      <c r="VBP30" s="106"/>
      <c r="VBQ30" s="123"/>
      <c r="VBY30" s="125"/>
      <c r="VCB30" s="15"/>
      <c r="VCC30" s="15"/>
      <c r="VCI30" s="122"/>
      <c r="VCJ30" s="123"/>
      <c r="VCK30" s="106"/>
      <c r="VCL30" s="123"/>
      <c r="VCT30" s="125"/>
      <c r="VCW30" s="15"/>
      <c r="VCX30" s="15"/>
      <c r="VDD30" s="122"/>
      <c r="VDE30" s="123"/>
      <c r="VDF30" s="106"/>
      <c r="VDG30" s="123"/>
      <c r="VDO30" s="125"/>
      <c r="VDR30" s="15"/>
      <c r="VDS30" s="15"/>
      <c r="VDY30" s="122"/>
      <c r="VDZ30" s="123"/>
      <c r="VEA30" s="106"/>
      <c r="VEB30" s="123"/>
      <c r="VEJ30" s="125"/>
      <c r="VEM30" s="15"/>
      <c r="VEN30" s="15"/>
      <c r="VET30" s="122"/>
      <c r="VEU30" s="123"/>
      <c r="VEV30" s="106"/>
      <c r="VEW30" s="123"/>
      <c r="VFE30" s="125"/>
      <c r="VFH30" s="15"/>
      <c r="VFI30" s="15"/>
      <c r="VFO30" s="122"/>
      <c r="VFP30" s="123"/>
      <c r="VFQ30" s="106"/>
      <c r="VFR30" s="123"/>
      <c r="VFZ30" s="125"/>
      <c r="VGC30" s="15"/>
      <c r="VGD30" s="15"/>
      <c r="VGJ30" s="122"/>
      <c r="VGK30" s="123"/>
      <c r="VGL30" s="106"/>
      <c r="VGM30" s="123"/>
      <c r="VGU30" s="125"/>
      <c r="VGX30" s="15"/>
      <c r="VGY30" s="15"/>
      <c r="VHE30" s="122"/>
      <c r="VHF30" s="123"/>
      <c r="VHG30" s="106"/>
      <c r="VHH30" s="123"/>
      <c r="VHP30" s="125"/>
      <c r="VHS30" s="15"/>
      <c r="VHT30" s="15"/>
      <c r="VHZ30" s="122"/>
      <c r="VIA30" s="123"/>
      <c r="VIB30" s="106"/>
      <c r="VIC30" s="123"/>
      <c r="VIK30" s="125"/>
      <c r="VIN30" s="15"/>
      <c r="VIO30" s="15"/>
      <c r="VIU30" s="122"/>
      <c r="VIV30" s="123"/>
      <c r="VIW30" s="106"/>
      <c r="VIX30" s="123"/>
      <c r="VJF30" s="125"/>
      <c r="VJI30" s="15"/>
      <c r="VJJ30" s="15"/>
      <c r="VJP30" s="122"/>
      <c r="VJQ30" s="123"/>
      <c r="VJR30" s="106"/>
      <c r="VJS30" s="123"/>
      <c r="VKA30" s="125"/>
      <c r="VKD30" s="15"/>
      <c r="VKE30" s="15"/>
      <c r="VKK30" s="122"/>
      <c r="VKL30" s="123"/>
      <c r="VKM30" s="106"/>
      <c r="VKN30" s="123"/>
      <c r="VKV30" s="125"/>
      <c r="VKY30" s="15"/>
      <c r="VKZ30" s="15"/>
      <c r="VLF30" s="122"/>
      <c r="VLG30" s="123"/>
      <c r="VLH30" s="106"/>
      <c r="VLI30" s="123"/>
      <c r="VLQ30" s="125"/>
      <c r="VLT30" s="15"/>
      <c r="VLU30" s="15"/>
      <c r="VMA30" s="122"/>
      <c r="VMB30" s="123"/>
      <c r="VMC30" s="106"/>
      <c r="VMD30" s="123"/>
      <c r="VML30" s="125"/>
      <c r="VMO30" s="15"/>
      <c r="VMP30" s="15"/>
      <c r="VMV30" s="122"/>
      <c r="VMW30" s="123"/>
      <c r="VMX30" s="106"/>
      <c r="VMY30" s="123"/>
      <c r="VNG30" s="125"/>
      <c r="VNJ30" s="15"/>
      <c r="VNK30" s="15"/>
      <c r="VNQ30" s="122"/>
      <c r="VNR30" s="123"/>
      <c r="VNS30" s="106"/>
      <c r="VNT30" s="123"/>
      <c r="VOB30" s="125"/>
      <c r="VOE30" s="15"/>
      <c r="VOF30" s="15"/>
      <c r="VOL30" s="122"/>
      <c r="VOM30" s="123"/>
      <c r="VON30" s="106"/>
      <c r="VOO30" s="123"/>
      <c r="VOW30" s="125"/>
      <c r="VOZ30" s="15"/>
      <c r="VPA30" s="15"/>
      <c r="VPG30" s="122"/>
      <c r="VPH30" s="123"/>
      <c r="VPI30" s="106"/>
      <c r="VPJ30" s="123"/>
      <c r="VPR30" s="125"/>
      <c r="VPU30" s="15"/>
      <c r="VPV30" s="15"/>
      <c r="VQB30" s="122"/>
      <c r="VQC30" s="123"/>
      <c r="VQD30" s="106"/>
      <c r="VQE30" s="123"/>
      <c r="VQM30" s="125"/>
      <c r="VQP30" s="15"/>
      <c r="VQQ30" s="15"/>
      <c r="VQW30" s="122"/>
      <c r="VQX30" s="123"/>
      <c r="VQY30" s="106"/>
      <c r="VQZ30" s="123"/>
      <c r="VRH30" s="125"/>
      <c r="VRK30" s="15"/>
      <c r="VRL30" s="15"/>
      <c r="VRR30" s="122"/>
      <c r="VRS30" s="123"/>
      <c r="VRT30" s="106"/>
      <c r="VRU30" s="123"/>
      <c r="VSC30" s="125"/>
      <c r="VSF30" s="15"/>
      <c r="VSG30" s="15"/>
      <c r="VSM30" s="122"/>
      <c r="VSN30" s="123"/>
      <c r="VSO30" s="106"/>
      <c r="VSP30" s="123"/>
      <c r="VSX30" s="125"/>
      <c r="VTA30" s="15"/>
      <c r="VTB30" s="15"/>
      <c r="VTH30" s="122"/>
      <c r="VTI30" s="123"/>
      <c r="VTJ30" s="106"/>
      <c r="VTK30" s="123"/>
      <c r="VTS30" s="125"/>
      <c r="VTV30" s="15"/>
      <c r="VTW30" s="15"/>
      <c r="VUC30" s="122"/>
      <c r="VUD30" s="123"/>
      <c r="VUE30" s="106"/>
      <c r="VUF30" s="123"/>
      <c r="VUN30" s="125"/>
      <c r="VUQ30" s="15"/>
      <c r="VUR30" s="15"/>
      <c r="VUX30" s="122"/>
      <c r="VUY30" s="123"/>
      <c r="VUZ30" s="106"/>
      <c r="VVA30" s="123"/>
      <c r="VVI30" s="125"/>
      <c r="VVL30" s="15"/>
      <c r="VVM30" s="15"/>
      <c r="VVS30" s="122"/>
      <c r="VVT30" s="123"/>
      <c r="VVU30" s="106"/>
      <c r="VVV30" s="123"/>
      <c r="VWD30" s="125"/>
      <c r="VWG30" s="15"/>
      <c r="VWH30" s="15"/>
      <c r="VWN30" s="122"/>
      <c r="VWO30" s="123"/>
      <c r="VWP30" s="106"/>
      <c r="VWQ30" s="123"/>
      <c r="VWY30" s="125"/>
      <c r="VXB30" s="15"/>
      <c r="VXC30" s="15"/>
      <c r="VXI30" s="122"/>
      <c r="VXJ30" s="123"/>
      <c r="VXK30" s="106"/>
      <c r="VXL30" s="123"/>
      <c r="VXT30" s="125"/>
      <c r="VXW30" s="15"/>
      <c r="VXX30" s="15"/>
      <c r="VYD30" s="122"/>
      <c r="VYE30" s="123"/>
      <c r="VYF30" s="106"/>
      <c r="VYG30" s="123"/>
      <c r="VYO30" s="125"/>
      <c r="VYR30" s="15"/>
      <c r="VYS30" s="15"/>
      <c r="VYY30" s="122"/>
      <c r="VYZ30" s="123"/>
      <c r="VZA30" s="106"/>
      <c r="VZB30" s="123"/>
      <c r="VZJ30" s="125"/>
      <c r="VZM30" s="15"/>
      <c r="VZN30" s="15"/>
      <c r="VZT30" s="122"/>
      <c r="VZU30" s="123"/>
      <c r="VZV30" s="106"/>
      <c r="VZW30" s="123"/>
      <c r="WAE30" s="125"/>
      <c r="WAH30" s="15"/>
      <c r="WAI30" s="15"/>
      <c r="WAO30" s="122"/>
      <c r="WAP30" s="123"/>
      <c r="WAQ30" s="106"/>
      <c r="WAR30" s="123"/>
      <c r="WAZ30" s="125"/>
      <c r="WBC30" s="15"/>
      <c r="WBD30" s="15"/>
      <c r="WBJ30" s="122"/>
      <c r="WBK30" s="123"/>
      <c r="WBL30" s="106"/>
      <c r="WBM30" s="123"/>
      <c r="WBU30" s="125"/>
      <c r="WBX30" s="15"/>
      <c r="WBY30" s="15"/>
      <c r="WCE30" s="122"/>
      <c r="WCF30" s="123"/>
      <c r="WCG30" s="106"/>
      <c r="WCH30" s="123"/>
      <c r="WCP30" s="125"/>
      <c r="WCS30" s="15"/>
      <c r="WCT30" s="15"/>
      <c r="WCZ30" s="122"/>
      <c r="WDA30" s="123"/>
      <c r="WDB30" s="106"/>
      <c r="WDC30" s="123"/>
      <c r="WDK30" s="125"/>
      <c r="WDN30" s="15"/>
      <c r="WDO30" s="15"/>
      <c r="WDU30" s="122"/>
      <c r="WDV30" s="123"/>
      <c r="WDW30" s="106"/>
      <c r="WDX30" s="123"/>
      <c r="WEF30" s="125"/>
      <c r="WEI30" s="15"/>
      <c r="WEJ30" s="15"/>
      <c r="WEP30" s="122"/>
      <c r="WEQ30" s="123"/>
      <c r="WER30" s="106"/>
      <c r="WES30" s="123"/>
      <c r="WFA30" s="125"/>
      <c r="WFD30" s="15"/>
      <c r="WFE30" s="15"/>
      <c r="WFK30" s="122"/>
      <c r="WFL30" s="123"/>
      <c r="WFM30" s="106"/>
      <c r="WFN30" s="123"/>
      <c r="WFV30" s="125"/>
      <c r="WFY30" s="15"/>
      <c r="WFZ30" s="15"/>
      <c r="WGF30" s="122"/>
      <c r="WGG30" s="123"/>
      <c r="WGH30" s="106"/>
      <c r="WGI30" s="123"/>
      <c r="WGQ30" s="125"/>
      <c r="WGT30" s="15"/>
      <c r="WGU30" s="15"/>
      <c r="WHA30" s="122"/>
      <c r="WHB30" s="123"/>
      <c r="WHC30" s="106"/>
      <c r="WHD30" s="123"/>
      <c r="WHL30" s="125"/>
      <c r="WHO30" s="15"/>
      <c r="WHP30" s="15"/>
      <c r="WHV30" s="122"/>
      <c r="WHW30" s="123"/>
      <c r="WHX30" s="106"/>
      <c r="WHY30" s="123"/>
      <c r="WIG30" s="125"/>
      <c r="WIJ30" s="15"/>
      <c r="WIK30" s="15"/>
      <c r="WIQ30" s="122"/>
      <c r="WIR30" s="123"/>
      <c r="WIS30" s="106"/>
      <c r="WIT30" s="123"/>
      <c r="WJB30" s="125"/>
      <c r="WJE30" s="15"/>
      <c r="WJF30" s="15"/>
      <c r="WJL30" s="122"/>
      <c r="WJM30" s="123"/>
      <c r="WJN30" s="106"/>
      <c r="WJO30" s="123"/>
      <c r="WJW30" s="125"/>
      <c r="WJZ30" s="15"/>
      <c r="WKA30" s="15"/>
      <c r="WKG30" s="122"/>
      <c r="WKH30" s="123"/>
      <c r="WKI30" s="106"/>
      <c r="WKJ30" s="123"/>
      <c r="WKR30" s="125"/>
      <c r="WKU30" s="15"/>
      <c r="WKV30" s="15"/>
      <c r="WLB30" s="122"/>
      <c r="WLC30" s="123"/>
      <c r="WLD30" s="106"/>
      <c r="WLE30" s="123"/>
      <c r="WLM30" s="125"/>
      <c r="WLP30" s="15"/>
      <c r="WLQ30" s="15"/>
      <c r="WLW30" s="122"/>
      <c r="WLX30" s="123"/>
      <c r="WLY30" s="106"/>
      <c r="WLZ30" s="123"/>
      <c r="WMH30" s="125"/>
      <c r="WMK30" s="15"/>
      <c r="WML30" s="15"/>
      <c r="WMR30" s="122"/>
      <c r="WMS30" s="123"/>
      <c r="WMT30" s="106"/>
      <c r="WMU30" s="123"/>
      <c r="WNC30" s="125"/>
      <c r="WNF30" s="15"/>
      <c r="WNG30" s="15"/>
      <c r="WNM30" s="122"/>
      <c r="WNN30" s="123"/>
      <c r="WNO30" s="106"/>
      <c r="WNP30" s="123"/>
      <c r="WNX30" s="125"/>
      <c r="WOA30" s="15"/>
      <c r="WOB30" s="15"/>
      <c r="WOH30" s="122"/>
      <c r="WOI30" s="123"/>
      <c r="WOJ30" s="106"/>
      <c r="WOK30" s="123"/>
      <c r="WOS30" s="125"/>
      <c r="WOV30" s="15"/>
      <c r="WOW30" s="15"/>
      <c r="WPC30" s="122"/>
      <c r="WPD30" s="123"/>
      <c r="WPE30" s="106"/>
      <c r="WPF30" s="123"/>
      <c r="WPN30" s="125"/>
      <c r="WPQ30" s="15"/>
      <c r="WPR30" s="15"/>
      <c r="WPX30" s="122"/>
      <c r="WPY30" s="123"/>
      <c r="WPZ30" s="106"/>
      <c r="WQA30" s="123"/>
      <c r="WQI30" s="125"/>
      <c r="WQL30" s="15"/>
      <c r="WQM30" s="15"/>
      <c r="WQS30" s="122"/>
      <c r="WQT30" s="123"/>
      <c r="WQU30" s="106"/>
      <c r="WQV30" s="123"/>
      <c r="WRD30" s="125"/>
      <c r="WRG30" s="15"/>
      <c r="WRH30" s="15"/>
      <c r="WRN30" s="122"/>
      <c r="WRO30" s="123"/>
      <c r="WRP30" s="106"/>
      <c r="WRQ30" s="123"/>
      <c r="WRY30" s="125"/>
      <c r="WSB30" s="15"/>
      <c r="WSC30" s="15"/>
      <c r="WSI30" s="122"/>
      <c r="WSJ30" s="123"/>
      <c r="WSK30" s="106"/>
      <c r="WSL30" s="123"/>
      <c r="WST30" s="125"/>
      <c r="WSW30" s="15"/>
      <c r="WSX30" s="15"/>
      <c r="WTD30" s="122"/>
      <c r="WTE30" s="123"/>
      <c r="WTF30" s="106"/>
      <c r="WTG30" s="123"/>
      <c r="WTO30" s="125"/>
      <c r="WTR30" s="15"/>
      <c r="WTS30" s="15"/>
      <c r="WTY30" s="122"/>
      <c r="WTZ30" s="123"/>
      <c r="WUA30" s="106"/>
      <c r="WUB30" s="123"/>
      <c r="WUJ30" s="125"/>
      <c r="WUM30" s="15"/>
      <c r="WUN30" s="15"/>
      <c r="WUT30" s="122"/>
      <c r="WUU30" s="123"/>
      <c r="WUV30" s="106"/>
      <c r="WUW30" s="123"/>
      <c r="WVE30" s="125"/>
      <c r="WVH30" s="15"/>
      <c r="WVI30" s="15"/>
      <c r="WVO30" s="122"/>
      <c r="WVP30" s="123"/>
      <c r="WVQ30" s="106"/>
      <c r="WVR30" s="123"/>
      <c r="WVZ30" s="125"/>
      <c r="WWC30" s="15"/>
      <c r="WWD30" s="15"/>
      <c r="WWJ30" s="122"/>
      <c r="WWK30" s="123"/>
      <c r="WWL30" s="106"/>
      <c r="WWM30" s="123"/>
      <c r="WWU30" s="125"/>
      <c r="WWX30" s="15"/>
      <c r="WWY30" s="15"/>
      <c r="WXE30" s="122"/>
      <c r="WXF30" s="123"/>
      <c r="WXG30" s="106"/>
      <c r="WXH30" s="123"/>
      <c r="WXP30" s="125"/>
      <c r="WXS30" s="15"/>
      <c r="WXT30" s="15"/>
      <c r="WXZ30" s="122"/>
      <c r="WYA30" s="123"/>
      <c r="WYB30" s="106"/>
      <c r="WYC30" s="123"/>
      <c r="WYK30" s="125"/>
      <c r="WYN30" s="15"/>
      <c r="WYO30" s="15"/>
      <c r="WYU30" s="122"/>
      <c r="WYV30" s="123"/>
      <c r="WYW30" s="106"/>
      <c r="WYX30" s="123"/>
      <c r="WZF30" s="125"/>
      <c r="WZI30" s="15"/>
      <c r="WZJ30" s="15"/>
      <c r="WZP30" s="122"/>
      <c r="WZQ30" s="123"/>
      <c r="WZR30" s="106"/>
      <c r="WZS30" s="123"/>
      <c r="XAA30" s="125"/>
      <c r="XAD30" s="15"/>
      <c r="XAE30" s="15"/>
      <c r="XAK30" s="122"/>
      <c r="XAL30" s="123"/>
      <c r="XAM30" s="106"/>
      <c r="XAN30" s="123"/>
      <c r="XAV30" s="125"/>
      <c r="XAY30" s="15"/>
      <c r="XAZ30" s="15"/>
      <c r="XBF30" s="122"/>
      <c r="XBG30" s="123"/>
      <c r="XBH30" s="106"/>
      <c r="XBI30" s="123"/>
      <c r="XBQ30" s="125"/>
      <c r="XBT30" s="15"/>
      <c r="XBU30" s="15"/>
      <c r="XCA30" s="122"/>
      <c r="XCB30" s="123"/>
      <c r="XCC30" s="106"/>
      <c r="XCD30" s="123"/>
      <c r="XCL30" s="125"/>
      <c r="XCO30" s="15"/>
      <c r="XCP30" s="15"/>
      <c r="XCV30" s="122"/>
      <c r="XCW30" s="123"/>
      <c r="XCX30" s="106"/>
      <c r="XCY30" s="123"/>
      <c r="XDG30" s="125"/>
      <c r="XDJ30" s="15"/>
      <c r="XDK30" s="15"/>
      <c r="XDQ30" s="122"/>
      <c r="XDR30" s="123"/>
      <c r="XDS30" s="106"/>
      <c r="XDT30" s="123"/>
      <c r="XEB30" s="125"/>
      <c r="XEE30" s="15"/>
      <c r="XEF30" s="15"/>
      <c r="XEL30" s="122"/>
      <c r="XEM30" s="123"/>
      <c r="XEN30" s="106"/>
      <c r="XEO30" s="123"/>
      <c r="XEW30" s="125"/>
      <c r="XEZ30" s="15"/>
      <c r="XFA30" s="15"/>
    </row>
    <row r="31" spans="1:1018 1026:2047 2055:3067 3073:4096 4102:5113 5121:6142 6150:8191 8197:9216 9219:10237 10245:12286 12292:13311 13314:14332 14340:16381" s="115" customFormat="1" x14ac:dyDescent="0.25">
      <c r="A31" s="17"/>
      <c r="B31" s="115">
        <v>524</v>
      </c>
      <c r="C31" s="115" t="s">
        <v>21</v>
      </c>
      <c r="D31" s="114" t="s">
        <v>471</v>
      </c>
      <c r="E31" s="115">
        <v>3</v>
      </c>
      <c r="G31" s="118" t="s">
        <v>327</v>
      </c>
      <c r="H31" s="117" t="s">
        <v>1038</v>
      </c>
      <c r="I31" s="42">
        <f>89738.81-129078.66+100000+24056.41-3500+483703.89+200000</f>
        <v>764920.45</v>
      </c>
      <c r="J31" s="117" t="s">
        <v>1036</v>
      </c>
      <c r="K31" s="114" t="s">
        <v>57</v>
      </c>
      <c r="L31" s="114" t="s">
        <v>57</v>
      </c>
      <c r="M31" s="114" t="s">
        <v>57</v>
      </c>
      <c r="N31" s="114" t="s">
        <v>57</v>
      </c>
      <c r="O31" s="114" t="s">
        <v>57</v>
      </c>
      <c r="P31" s="114" t="s">
        <v>57</v>
      </c>
      <c r="Q31" s="114" t="s">
        <v>57</v>
      </c>
      <c r="R31" s="119" t="s">
        <v>57</v>
      </c>
      <c r="S31" s="114" t="s">
        <v>57</v>
      </c>
      <c r="T31" s="114"/>
      <c r="U31" s="17"/>
      <c r="V31" s="15"/>
      <c r="AB31" s="118"/>
      <c r="AC31" s="117"/>
      <c r="AD31" s="105"/>
      <c r="AE31" s="117"/>
      <c r="AM31" s="116"/>
      <c r="AP31" s="15"/>
      <c r="AQ31" s="15"/>
      <c r="AW31" s="118"/>
      <c r="AX31" s="117"/>
      <c r="AY31" s="105"/>
      <c r="AZ31" s="117"/>
      <c r="BH31" s="116"/>
      <c r="BK31" s="15"/>
      <c r="BL31" s="15"/>
      <c r="BR31" s="118"/>
      <c r="BS31" s="117"/>
      <c r="BT31" s="105"/>
      <c r="BU31" s="117"/>
      <c r="CC31" s="116"/>
      <c r="CF31" s="15"/>
      <c r="CG31" s="15"/>
      <c r="CM31" s="118"/>
      <c r="CN31" s="117"/>
      <c r="CO31" s="105"/>
      <c r="CP31" s="117"/>
      <c r="CX31" s="116"/>
      <c r="DA31" s="15"/>
      <c r="DB31" s="15"/>
      <c r="DH31" s="118"/>
      <c r="DI31" s="117"/>
      <c r="DJ31" s="105"/>
      <c r="DK31" s="117"/>
      <c r="DS31" s="116"/>
      <c r="DV31" s="15"/>
      <c r="DW31" s="15"/>
      <c r="EC31" s="118"/>
      <c r="ED31" s="117"/>
      <c r="EE31" s="105"/>
      <c r="EF31" s="117"/>
      <c r="EN31" s="116"/>
      <c r="EQ31" s="15"/>
      <c r="ER31" s="15"/>
      <c r="EX31" s="118"/>
      <c r="EY31" s="117"/>
      <c r="EZ31" s="105"/>
      <c r="FA31" s="117"/>
      <c r="FI31" s="116"/>
      <c r="FL31" s="15"/>
      <c r="FM31" s="15"/>
      <c r="FS31" s="118"/>
      <c r="FT31" s="117"/>
      <c r="FU31" s="105"/>
      <c r="FV31" s="117"/>
      <c r="GD31" s="116"/>
      <c r="GG31" s="15"/>
      <c r="GH31" s="15"/>
      <c r="GN31" s="118"/>
      <c r="GO31" s="117"/>
      <c r="GP31" s="105"/>
      <c r="GQ31" s="117"/>
      <c r="GY31" s="116"/>
      <c r="HB31" s="15"/>
      <c r="HC31" s="15"/>
      <c r="HI31" s="118"/>
      <c r="HJ31" s="117"/>
      <c r="HK31" s="105"/>
      <c r="HL31" s="117"/>
      <c r="HT31" s="116"/>
      <c r="HW31" s="15"/>
      <c r="HX31" s="15"/>
      <c r="ID31" s="118"/>
      <c r="IE31" s="117"/>
      <c r="IF31" s="105"/>
      <c r="IG31" s="117"/>
      <c r="IO31" s="116"/>
      <c r="IR31" s="15"/>
      <c r="IS31" s="15"/>
      <c r="IY31" s="118"/>
      <c r="IZ31" s="117"/>
      <c r="JA31" s="105"/>
      <c r="JB31" s="117"/>
      <c r="JJ31" s="116"/>
      <c r="JM31" s="15"/>
      <c r="JN31" s="15"/>
      <c r="JT31" s="118"/>
      <c r="JU31" s="117"/>
      <c r="JV31" s="105"/>
      <c r="JW31" s="117"/>
      <c r="KE31" s="116"/>
      <c r="KH31" s="15"/>
      <c r="KI31" s="15"/>
      <c r="KO31" s="118"/>
      <c r="KP31" s="117"/>
      <c r="KQ31" s="105"/>
      <c r="KR31" s="117"/>
      <c r="KZ31" s="116"/>
      <c r="LC31" s="15"/>
      <c r="LD31" s="15"/>
      <c r="LJ31" s="118"/>
      <c r="LK31" s="117"/>
      <c r="LL31" s="105"/>
      <c r="LM31" s="117"/>
      <c r="LU31" s="116"/>
      <c r="LX31" s="15"/>
      <c r="LY31" s="15"/>
      <c r="ME31" s="118"/>
      <c r="MF31" s="117"/>
      <c r="MG31" s="105"/>
      <c r="MH31" s="117"/>
      <c r="MP31" s="116"/>
      <c r="MS31" s="15"/>
      <c r="MT31" s="15"/>
      <c r="MZ31" s="118"/>
      <c r="NA31" s="117"/>
      <c r="NB31" s="105"/>
      <c r="NC31" s="117"/>
      <c r="NK31" s="116"/>
      <c r="NN31" s="15"/>
      <c r="NO31" s="15"/>
      <c r="NU31" s="118"/>
      <c r="NV31" s="117"/>
      <c r="NW31" s="105"/>
      <c r="NX31" s="117"/>
      <c r="OF31" s="116"/>
      <c r="OI31" s="15"/>
      <c r="OJ31" s="15"/>
      <c r="OP31" s="118"/>
      <c r="OQ31" s="117"/>
      <c r="OR31" s="105"/>
      <c r="OS31" s="117"/>
      <c r="PA31" s="116"/>
      <c r="PD31" s="15"/>
      <c r="PE31" s="15"/>
      <c r="PK31" s="118"/>
      <c r="PL31" s="117"/>
      <c r="PM31" s="105"/>
      <c r="PN31" s="117"/>
      <c r="PV31" s="116"/>
      <c r="PY31" s="15"/>
      <c r="PZ31" s="15"/>
      <c r="QF31" s="118"/>
      <c r="QG31" s="117"/>
      <c r="QH31" s="105"/>
      <c r="QI31" s="117"/>
      <c r="QQ31" s="116"/>
      <c r="QT31" s="15"/>
      <c r="QU31" s="15"/>
      <c r="RA31" s="118"/>
      <c r="RB31" s="117"/>
      <c r="RC31" s="105"/>
      <c r="RD31" s="117"/>
      <c r="RL31" s="116"/>
      <c r="RO31" s="15"/>
      <c r="RP31" s="15"/>
      <c r="RV31" s="118"/>
      <c r="RW31" s="117"/>
      <c r="RX31" s="105"/>
      <c r="RY31" s="117"/>
      <c r="SG31" s="116"/>
      <c r="SJ31" s="15"/>
      <c r="SK31" s="15"/>
      <c r="SQ31" s="118"/>
      <c r="SR31" s="117"/>
      <c r="SS31" s="105"/>
      <c r="ST31" s="117"/>
      <c r="TB31" s="116"/>
      <c r="TE31" s="15"/>
      <c r="TF31" s="15"/>
      <c r="TL31" s="118"/>
      <c r="TM31" s="117"/>
      <c r="TN31" s="105"/>
      <c r="TO31" s="117"/>
      <c r="TW31" s="116"/>
      <c r="TZ31" s="15"/>
      <c r="UA31" s="15"/>
      <c r="UG31" s="118"/>
      <c r="UH31" s="117"/>
      <c r="UI31" s="105"/>
      <c r="UJ31" s="117"/>
      <c r="UR31" s="116"/>
      <c r="UU31" s="15"/>
      <c r="UV31" s="15"/>
      <c r="VB31" s="118"/>
      <c r="VC31" s="117"/>
      <c r="VD31" s="105"/>
      <c r="VE31" s="117"/>
      <c r="VM31" s="116"/>
      <c r="VP31" s="15"/>
      <c r="VQ31" s="15"/>
      <c r="VW31" s="118"/>
      <c r="VX31" s="117"/>
      <c r="VY31" s="105"/>
      <c r="VZ31" s="117"/>
      <c r="WH31" s="116"/>
      <c r="WK31" s="15"/>
      <c r="WL31" s="15"/>
      <c r="WR31" s="118"/>
      <c r="WS31" s="117"/>
      <c r="WT31" s="105"/>
      <c r="WU31" s="117"/>
      <c r="XC31" s="116"/>
      <c r="XF31" s="15"/>
      <c r="XG31" s="15"/>
      <c r="XM31" s="118"/>
      <c r="XN31" s="117"/>
      <c r="XO31" s="105"/>
      <c r="XP31" s="117"/>
      <c r="XX31" s="116"/>
      <c r="YA31" s="15"/>
      <c r="YB31" s="15"/>
      <c r="YH31" s="118"/>
      <c r="YI31" s="117"/>
      <c r="YJ31" s="105"/>
      <c r="YK31" s="117"/>
      <c r="YS31" s="116"/>
      <c r="YV31" s="15"/>
      <c r="YW31" s="15"/>
      <c r="ZC31" s="118"/>
      <c r="ZD31" s="117"/>
      <c r="ZE31" s="105"/>
      <c r="ZF31" s="117"/>
      <c r="ZN31" s="116"/>
      <c r="ZQ31" s="15"/>
      <c r="ZR31" s="15"/>
      <c r="ZX31" s="118"/>
      <c r="ZY31" s="117"/>
      <c r="ZZ31" s="105"/>
      <c r="AAA31" s="117"/>
      <c r="AAI31" s="116"/>
      <c r="AAL31" s="15"/>
      <c r="AAM31" s="15"/>
      <c r="AAS31" s="118"/>
      <c r="AAT31" s="117"/>
      <c r="AAU31" s="105"/>
      <c r="AAV31" s="117"/>
      <c r="ABD31" s="116"/>
      <c r="ABG31" s="15"/>
      <c r="ABH31" s="15"/>
      <c r="ABN31" s="118"/>
      <c r="ABO31" s="117"/>
      <c r="ABP31" s="105"/>
      <c r="ABQ31" s="117"/>
      <c r="ABY31" s="116"/>
      <c r="ACB31" s="15"/>
      <c r="ACC31" s="15"/>
      <c r="ACI31" s="118"/>
      <c r="ACJ31" s="117"/>
      <c r="ACK31" s="105"/>
      <c r="ACL31" s="117"/>
      <c r="ACT31" s="116"/>
      <c r="ACW31" s="15"/>
      <c r="ACX31" s="15"/>
      <c r="ADD31" s="118"/>
      <c r="ADE31" s="117"/>
      <c r="ADF31" s="105"/>
      <c r="ADG31" s="117"/>
      <c r="ADO31" s="116"/>
      <c r="ADR31" s="15"/>
      <c r="ADS31" s="15"/>
      <c r="ADY31" s="118"/>
      <c r="ADZ31" s="117"/>
      <c r="AEA31" s="105"/>
      <c r="AEB31" s="117"/>
      <c r="AEJ31" s="116"/>
      <c r="AEM31" s="15"/>
      <c r="AEN31" s="15"/>
      <c r="AET31" s="118"/>
      <c r="AEU31" s="117"/>
      <c r="AEV31" s="105"/>
      <c r="AEW31" s="117"/>
      <c r="AFE31" s="116"/>
      <c r="AFH31" s="15"/>
      <c r="AFI31" s="15"/>
      <c r="AFO31" s="118"/>
      <c r="AFP31" s="117"/>
      <c r="AFQ31" s="105"/>
      <c r="AFR31" s="117"/>
      <c r="AFZ31" s="116"/>
      <c r="AGC31" s="15"/>
      <c r="AGD31" s="15"/>
      <c r="AGJ31" s="118"/>
      <c r="AGK31" s="117"/>
      <c r="AGL31" s="105"/>
      <c r="AGM31" s="117"/>
      <c r="AGU31" s="116"/>
      <c r="AGX31" s="15"/>
      <c r="AGY31" s="15"/>
      <c r="AHE31" s="118"/>
      <c r="AHF31" s="117"/>
      <c r="AHG31" s="105"/>
      <c r="AHH31" s="117"/>
      <c r="AHP31" s="116"/>
      <c r="AHS31" s="15"/>
      <c r="AHT31" s="15"/>
      <c r="AHZ31" s="118"/>
      <c r="AIA31" s="117"/>
      <c r="AIB31" s="105"/>
      <c r="AIC31" s="117"/>
      <c r="AIK31" s="116"/>
      <c r="AIN31" s="15"/>
      <c r="AIO31" s="15"/>
      <c r="AIU31" s="118"/>
      <c r="AIV31" s="117"/>
      <c r="AIW31" s="105"/>
      <c r="AIX31" s="117"/>
      <c r="AJF31" s="116"/>
      <c r="AJI31" s="15"/>
      <c r="AJJ31" s="15"/>
      <c r="AJP31" s="118"/>
      <c r="AJQ31" s="117"/>
      <c r="AJR31" s="105"/>
      <c r="AJS31" s="117"/>
      <c r="AKA31" s="116"/>
      <c r="AKD31" s="15"/>
      <c r="AKE31" s="15"/>
      <c r="AKK31" s="118"/>
      <c r="AKL31" s="117"/>
      <c r="AKM31" s="105"/>
      <c r="AKN31" s="117"/>
      <c r="AKV31" s="116"/>
      <c r="AKY31" s="15"/>
      <c r="AKZ31" s="15"/>
      <c r="ALF31" s="118"/>
      <c r="ALG31" s="117"/>
      <c r="ALH31" s="105"/>
      <c r="ALI31" s="117"/>
      <c r="ALQ31" s="116"/>
      <c r="ALT31" s="15"/>
      <c r="ALU31" s="15"/>
      <c r="AMA31" s="118"/>
      <c r="AMB31" s="117"/>
      <c r="AMC31" s="105"/>
      <c r="AMD31" s="117"/>
      <c r="AML31" s="116"/>
      <c r="AMO31" s="15"/>
      <c r="AMP31" s="15"/>
      <c r="AMV31" s="118"/>
      <c r="AMW31" s="117"/>
      <c r="AMX31" s="105"/>
      <c r="AMY31" s="117"/>
      <c r="ANG31" s="116"/>
      <c r="ANJ31" s="15"/>
      <c r="ANK31" s="15"/>
      <c r="ANQ31" s="118"/>
      <c r="ANR31" s="117"/>
      <c r="ANS31" s="105"/>
      <c r="ANT31" s="117"/>
      <c r="AOB31" s="116"/>
      <c r="AOE31" s="15"/>
      <c r="AOF31" s="15"/>
      <c r="AOL31" s="118"/>
      <c r="AOM31" s="117"/>
      <c r="AON31" s="105"/>
      <c r="AOO31" s="117"/>
      <c r="AOW31" s="116"/>
      <c r="AOZ31" s="15"/>
      <c r="APA31" s="15"/>
      <c r="APG31" s="118"/>
      <c r="APH31" s="117"/>
      <c r="API31" s="105"/>
      <c r="APJ31" s="117"/>
      <c r="APR31" s="116"/>
      <c r="APU31" s="15"/>
      <c r="APV31" s="15"/>
      <c r="AQB31" s="118"/>
      <c r="AQC31" s="117"/>
      <c r="AQD31" s="105"/>
      <c r="AQE31" s="117"/>
      <c r="AQM31" s="116"/>
      <c r="AQP31" s="15"/>
      <c r="AQQ31" s="15"/>
      <c r="AQW31" s="118"/>
      <c r="AQX31" s="117"/>
      <c r="AQY31" s="105"/>
      <c r="AQZ31" s="117"/>
      <c r="ARH31" s="116"/>
      <c r="ARK31" s="15"/>
      <c r="ARL31" s="15"/>
      <c r="ARR31" s="118"/>
      <c r="ARS31" s="117"/>
      <c r="ART31" s="105"/>
      <c r="ARU31" s="117"/>
      <c r="ASC31" s="116"/>
      <c r="ASF31" s="15"/>
      <c r="ASG31" s="15"/>
      <c r="ASM31" s="118"/>
      <c r="ASN31" s="117"/>
      <c r="ASO31" s="105"/>
      <c r="ASP31" s="117"/>
      <c r="ASX31" s="116"/>
      <c r="ATA31" s="15"/>
      <c r="ATB31" s="15"/>
      <c r="ATH31" s="118"/>
      <c r="ATI31" s="117"/>
      <c r="ATJ31" s="105"/>
      <c r="ATK31" s="117"/>
      <c r="ATS31" s="116"/>
      <c r="ATV31" s="15"/>
      <c r="ATW31" s="15"/>
      <c r="AUC31" s="118"/>
      <c r="AUD31" s="117"/>
      <c r="AUE31" s="105"/>
      <c r="AUF31" s="117"/>
      <c r="AUN31" s="116"/>
      <c r="AUQ31" s="15"/>
      <c r="AUR31" s="15"/>
      <c r="AUX31" s="118"/>
      <c r="AUY31" s="117"/>
      <c r="AUZ31" s="105"/>
      <c r="AVA31" s="117"/>
      <c r="AVI31" s="116"/>
      <c r="AVL31" s="15"/>
      <c r="AVM31" s="15"/>
      <c r="AVS31" s="118"/>
      <c r="AVT31" s="117"/>
      <c r="AVU31" s="105"/>
      <c r="AVV31" s="117"/>
      <c r="AWD31" s="116"/>
      <c r="AWG31" s="15"/>
      <c r="AWH31" s="15"/>
      <c r="AWN31" s="118"/>
      <c r="AWO31" s="117"/>
      <c r="AWP31" s="105"/>
      <c r="AWQ31" s="117"/>
      <c r="AWY31" s="116"/>
      <c r="AXB31" s="15"/>
      <c r="AXC31" s="15"/>
      <c r="AXI31" s="118"/>
      <c r="AXJ31" s="117"/>
      <c r="AXK31" s="105"/>
      <c r="AXL31" s="117"/>
      <c r="AXT31" s="116"/>
      <c r="AXW31" s="15"/>
      <c r="AXX31" s="15"/>
      <c r="AYD31" s="118"/>
      <c r="AYE31" s="117"/>
      <c r="AYF31" s="105"/>
      <c r="AYG31" s="117"/>
      <c r="AYO31" s="116"/>
      <c r="AYR31" s="15"/>
      <c r="AYS31" s="15"/>
      <c r="AYY31" s="118"/>
      <c r="AYZ31" s="117"/>
      <c r="AZA31" s="105"/>
      <c r="AZB31" s="117"/>
      <c r="AZJ31" s="116"/>
      <c r="AZM31" s="15"/>
      <c r="AZN31" s="15"/>
      <c r="AZT31" s="118"/>
      <c r="AZU31" s="117"/>
      <c r="AZV31" s="105"/>
      <c r="AZW31" s="117"/>
      <c r="BAE31" s="116"/>
      <c r="BAH31" s="15"/>
      <c r="BAI31" s="15"/>
      <c r="BAO31" s="118"/>
      <c r="BAP31" s="117"/>
      <c r="BAQ31" s="105"/>
      <c r="BAR31" s="117"/>
      <c r="BAZ31" s="116"/>
      <c r="BBC31" s="15"/>
      <c r="BBD31" s="15"/>
      <c r="BBJ31" s="118"/>
      <c r="BBK31" s="117"/>
      <c r="BBL31" s="105"/>
      <c r="BBM31" s="117"/>
      <c r="BBU31" s="116"/>
      <c r="BBX31" s="15"/>
      <c r="BBY31" s="15"/>
      <c r="BCE31" s="118"/>
      <c r="BCF31" s="117"/>
      <c r="BCG31" s="105"/>
      <c r="BCH31" s="117"/>
      <c r="BCP31" s="116"/>
      <c r="BCS31" s="15"/>
      <c r="BCT31" s="15"/>
      <c r="BCZ31" s="118"/>
      <c r="BDA31" s="117"/>
      <c r="BDB31" s="105"/>
      <c r="BDC31" s="117"/>
      <c r="BDK31" s="116"/>
      <c r="BDN31" s="15"/>
      <c r="BDO31" s="15"/>
      <c r="BDU31" s="118"/>
      <c r="BDV31" s="117"/>
      <c r="BDW31" s="105"/>
      <c r="BDX31" s="117"/>
      <c r="BEF31" s="116"/>
      <c r="BEI31" s="15"/>
      <c r="BEJ31" s="15"/>
      <c r="BEP31" s="118"/>
      <c r="BEQ31" s="117"/>
      <c r="BER31" s="105"/>
      <c r="BES31" s="117"/>
      <c r="BFA31" s="116"/>
      <c r="BFD31" s="15"/>
      <c r="BFE31" s="15"/>
      <c r="BFK31" s="118"/>
      <c r="BFL31" s="117"/>
      <c r="BFM31" s="105"/>
      <c r="BFN31" s="117"/>
      <c r="BFV31" s="116"/>
      <c r="BFY31" s="15"/>
      <c r="BFZ31" s="15"/>
      <c r="BGF31" s="118"/>
      <c r="BGG31" s="117"/>
      <c r="BGH31" s="105"/>
      <c r="BGI31" s="117"/>
      <c r="BGQ31" s="116"/>
      <c r="BGT31" s="15"/>
      <c r="BGU31" s="15"/>
      <c r="BHA31" s="118"/>
      <c r="BHB31" s="117"/>
      <c r="BHC31" s="105"/>
      <c r="BHD31" s="117"/>
      <c r="BHL31" s="116"/>
      <c r="BHO31" s="15"/>
      <c r="BHP31" s="15"/>
      <c r="BHV31" s="118"/>
      <c r="BHW31" s="117"/>
      <c r="BHX31" s="105"/>
      <c r="BHY31" s="117"/>
      <c r="BIG31" s="116"/>
      <c r="BIJ31" s="15"/>
      <c r="BIK31" s="15"/>
      <c r="BIQ31" s="118"/>
      <c r="BIR31" s="117"/>
      <c r="BIS31" s="105"/>
      <c r="BIT31" s="117"/>
      <c r="BJB31" s="116"/>
      <c r="BJE31" s="15"/>
      <c r="BJF31" s="15"/>
      <c r="BJL31" s="118"/>
      <c r="BJM31" s="117"/>
      <c r="BJN31" s="105"/>
      <c r="BJO31" s="117"/>
      <c r="BJW31" s="116"/>
      <c r="BJZ31" s="15"/>
      <c r="BKA31" s="15"/>
      <c r="BKG31" s="118"/>
      <c r="BKH31" s="117"/>
      <c r="BKI31" s="105"/>
      <c r="BKJ31" s="117"/>
      <c r="BKR31" s="116"/>
      <c r="BKU31" s="15"/>
      <c r="BKV31" s="15"/>
      <c r="BLB31" s="118"/>
      <c r="BLC31" s="117"/>
      <c r="BLD31" s="105"/>
      <c r="BLE31" s="117"/>
      <c r="BLM31" s="116"/>
      <c r="BLP31" s="15"/>
      <c r="BLQ31" s="15"/>
      <c r="BLW31" s="118"/>
      <c r="BLX31" s="117"/>
      <c r="BLY31" s="105"/>
      <c r="BLZ31" s="117"/>
      <c r="BMH31" s="116"/>
      <c r="BMK31" s="15"/>
      <c r="BML31" s="15"/>
      <c r="BMR31" s="118"/>
      <c r="BMS31" s="117"/>
      <c r="BMT31" s="105"/>
      <c r="BMU31" s="117"/>
      <c r="BNC31" s="116"/>
      <c r="BNF31" s="15"/>
      <c r="BNG31" s="15"/>
      <c r="BNM31" s="118"/>
      <c r="BNN31" s="117"/>
      <c r="BNO31" s="105"/>
      <c r="BNP31" s="117"/>
      <c r="BNX31" s="116"/>
      <c r="BOA31" s="15"/>
      <c r="BOB31" s="15"/>
      <c r="BOH31" s="118"/>
      <c r="BOI31" s="117"/>
      <c r="BOJ31" s="105"/>
      <c r="BOK31" s="117"/>
      <c r="BOS31" s="116"/>
      <c r="BOV31" s="15"/>
      <c r="BOW31" s="15"/>
      <c r="BPC31" s="118"/>
      <c r="BPD31" s="117"/>
      <c r="BPE31" s="105"/>
      <c r="BPF31" s="117"/>
      <c r="BPN31" s="116"/>
      <c r="BPQ31" s="15"/>
      <c r="BPR31" s="15"/>
      <c r="BPX31" s="118"/>
      <c r="BPY31" s="117"/>
      <c r="BPZ31" s="105"/>
      <c r="BQA31" s="117"/>
      <c r="BQI31" s="116"/>
      <c r="BQL31" s="15"/>
      <c r="BQM31" s="15"/>
      <c r="BQS31" s="118"/>
      <c r="BQT31" s="117"/>
      <c r="BQU31" s="105"/>
      <c r="BQV31" s="117"/>
      <c r="BRD31" s="116"/>
      <c r="BRG31" s="15"/>
      <c r="BRH31" s="15"/>
      <c r="BRN31" s="118"/>
      <c r="BRO31" s="117"/>
      <c r="BRP31" s="105"/>
      <c r="BRQ31" s="117"/>
      <c r="BRY31" s="116"/>
      <c r="BSB31" s="15"/>
      <c r="BSC31" s="15"/>
      <c r="BSI31" s="118"/>
      <c r="BSJ31" s="117"/>
      <c r="BSK31" s="105"/>
      <c r="BSL31" s="117"/>
      <c r="BST31" s="116"/>
      <c r="BSW31" s="15"/>
      <c r="BSX31" s="15"/>
      <c r="BTD31" s="118"/>
      <c r="BTE31" s="117"/>
      <c r="BTF31" s="105"/>
      <c r="BTG31" s="117"/>
      <c r="BTO31" s="116"/>
      <c r="BTR31" s="15"/>
      <c r="BTS31" s="15"/>
      <c r="BTY31" s="118"/>
      <c r="BTZ31" s="117"/>
      <c r="BUA31" s="105"/>
      <c r="BUB31" s="117"/>
      <c r="BUJ31" s="116"/>
      <c r="BUM31" s="15"/>
      <c r="BUN31" s="15"/>
      <c r="BUT31" s="118"/>
      <c r="BUU31" s="117"/>
      <c r="BUV31" s="105"/>
      <c r="BUW31" s="117"/>
      <c r="BVE31" s="116"/>
      <c r="BVH31" s="15"/>
      <c r="BVI31" s="15"/>
      <c r="BVO31" s="118"/>
      <c r="BVP31" s="117"/>
      <c r="BVQ31" s="105"/>
      <c r="BVR31" s="117"/>
      <c r="BVZ31" s="116"/>
      <c r="BWC31" s="15"/>
      <c r="BWD31" s="15"/>
      <c r="BWJ31" s="118"/>
      <c r="BWK31" s="117"/>
      <c r="BWL31" s="105"/>
      <c r="BWM31" s="117"/>
      <c r="BWU31" s="116"/>
      <c r="BWX31" s="15"/>
      <c r="BWY31" s="15"/>
      <c r="BXE31" s="118"/>
      <c r="BXF31" s="117"/>
      <c r="BXG31" s="105"/>
      <c r="BXH31" s="117"/>
      <c r="BXP31" s="116"/>
      <c r="BXS31" s="15"/>
      <c r="BXT31" s="15"/>
      <c r="BXZ31" s="118"/>
      <c r="BYA31" s="117"/>
      <c r="BYB31" s="105"/>
      <c r="BYC31" s="117"/>
      <c r="BYK31" s="116"/>
      <c r="BYN31" s="15"/>
      <c r="BYO31" s="15"/>
      <c r="BYU31" s="118"/>
      <c r="BYV31" s="117"/>
      <c r="BYW31" s="105"/>
      <c r="BYX31" s="117"/>
      <c r="BZF31" s="116"/>
      <c r="BZI31" s="15"/>
      <c r="BZJ31" s="15"/>
      <c r="BZP31" s="118"/>
      <c r="BZQ31" s="117"/>
      <c r="BZR31" s="105"/>
      <c r="BZS31" s="117"/>
      <c r="CAA31" s="116"/>
      <c r="CAD31" s="15"/>
      <c r="CAE31" s="15"/>
      <c r="CAK31" s="118"/>
      <c r="CAL31" s="117"/>
      <c r="CAM31" s="105"/>
      <c r="CAN31" s="117"/>
      <c r="CAV31" s="116"/>
      <c r="CAY31" s="15"/>
      <c r="CAZ31" s="15"/>
      <c r="CBF31" s="118"/>
      <c r="CBG31" s="117"/>
      <c r="CBH31" s="105"/>
      <c r="CBI31" s="117"/>
      <c r="CBQ31" s="116"/>
      <c r="CBT31" s="15"/>
      <c r="CBU31" s="15"/>
      <c r="CCA31" s="118"/>
      <c r="CCB31" s="117"/>
      <c r="CCC31" s="105"/>
      <c r="CCD31" s="117"/>
      <c r="CCL31" s="116"/>
      <c r="CCO31" s="15"/>
      <c r="CCP31" s="15"/>
      <c r="CCV31" s="118"/>
      <c r="CCW31" s="117"/>
      <c r="CCX31" s="105"/>
      <c r="CCY31" s="117"/>
      <c r="CDG31" s="116"/>
      <c r="CDJ31" s="15"/>
      <c r="CDK31" s="15"/>
      <c r="CDQ31" s="118"/>
      <c r="CDR31" s="117"/>
      <c r="CDS31" s="105"/>
      <c r="CDT31" s="117"/>
      <c r="CEB31" s="116"/>
      <c r="CEE31" s="15"/>
      <c r="CEF31" s="15"/>
      <c r="CEL31" s="118"/>
      <c r="CEM31" s="117"/>
      <c r="CEN31" s="105"/>
      <c r="CEO31" s="117"/>
      <c r="CEW31" s="116"/>
      <c r="CEZ31" s="15"/>
      <c r="CFA31" s="15"/>
      <c r="CFG31" s="118"/>
      <c r="CFH31" s="117"/>
      <c r="CFI31" s="105"/>
      <c r="CFJ31" s="117"/>
      <c r="CFR31" s="116"/>
      <c r="CFU31" s="15"/>
      <c r="CFV31" s="15"/>
      <c r="CGB31" s="118"/>
      <c r="CGC31" s="117"/>
      <c r="CGD31" s="105"/>
      <c r="CGE31" s="117"/>
      <c r="CGM31" s="116"/>
      <c r="CGP31" s="15"/>
      <c r="CGQ31" s="15"/>
      <c r="CGW31" s="118"/>
      <c r="CGX31" s="117"/>
      <c r="CGY31" s="105"/>
      <c r="CGZ31" s="117"/>
      <c r="CHH31" s="116"/>
      <c r="CHK31" s="15"/>
      <c r="CHL31" s="15"/>
      <c r="CHR31" s="118"/>
      <c r="CHS31" s="117"/>
      <c r="CHT31" s="105"/>
      <c r="CHU31" s="117"/>
      <c r="CIC31" s="116"/>
      <c r="CIF31" s="15"/>
      <c r="CIG31" s="15"/>
      <c r="CIM31" s="118"/>
      <c r="CIN31" s="117"/>
      <c r="CIO31" s="105"/>
      <c r="CIP31" s="117"/>
      <c r="CIX31" s="116"/>
      <c r="CJA31" s="15"/>
      <c r="CJB31" s="15"/>
      <c r="CJH31" s="118"/>
      <c r="CJI31" s="117"/>
      <c r="CJJ31" s="105"/>
      <c r="CJK31" s="117"/>
      <c r="CJS31" s="116"/>
      <c r="CJV31" s="15"/>
      <c r="CJW31" s="15"/>
      <c r="CKC31" s="118"/>
      <c r="CKD31" s="117"/>
      <c r="CKE31" s="105"/>
      <c r="CKF31" s="117"/>
      <c r="CKN31" s="116"/>
      <c r="CKQ31" s="15"/>
      <c r="CKR31" s="15"/>
      <c r="CKX31" s="118"/>
      <c r="CKY31" s="117"/>
      <c r="CKZ31" s="105"/>
      <c r="CLA31" s="117"/>
      <c r="CLI31" s="116"/>
      <c r="CLL31" s="15"/>
      <c r="CLM31" s="15"/>
      <c r="CLS31" s="118"/>
      <c r="CLT31" s="117"/>
      <c r="CLU31" s="105"/>
      <c r="CLV31" s="117"/>
      <c r="CMD31" s="116"/>
      <c r="CMG31" s="15"/>
      <c r="CMH31" s="15"/>
      <c r="CMN31" s="118"/>
      <c r="CMO31" s="117"/>
      <c r="CMP31" s="105"/>
      <c r="CMQ31" s="117"/>
      <c r="CMY31" s="116"/>
      <c r="CNB31" s="15"/>
      <c r="CNC31" s="15"/>
      <c r="CNI31" s="118"/>
      <c r="CNJ31" s="117"/>
      <c r="CNK31" s="105"/>
      <c r="CNL31" s="117"/>
      <c r="CNT31" s="116"/>
      <c r="CNW31" s="15"/>
      <c r="CNX31" s="15"/>
      <c r="COD31" s="118"/>
      <c r="COE31" s="117"/>
      <c r="COF31" s="105"/>
      <c r="COG31" s="117"/>
      <c r="COO31" s="116"/>
      <c r="COR31" s="15"/>
      <c r="COS31" s="15"/>
      <c r="COY31" s="118"/>
      <c r="COZ31" s="117"/>
      <c r="CPA31" s="105"/>
      <c r="CPB31" s="117"/>
      <c r="CPJ31" s="116"/>
      <c r="CPM31" s="15"/>
      <c r="CPN31" s="15"/>
      <c r="CPT31" s="118"/>
      <c r="CPU31" s="117"/>
      <c r="CPV31" s="105"/>
      <c r="CPW31" s="117"/>
      <c r="CQE31" s="116"/>
      <c r="CQH31" s="15"/>
      <c r="CQI31" s="15"/>
      <c r="CQO31" s="118"/>
      <c r="CQP31" s="117"/>
      <c r="CQQ31" s="105"/>
      <c r="CQR31" s="117"/>
      <c r="CQZ31" s="116"/>
      <c r="CRC31" s="15"/>
      <c r="CRD31" s="15"/>
      <c r="CRJ31" s="118"/>
      <c r="CRK31" s="117"/>
      <c r="CRL31" s="105"/>
      <c r="CRM31" s="117"/>
      <c r="CRU31" s="116"/>
      <c r="CRX31" s="15"/>
      <c r="CRY31" s="15"/>
      <c r="CSE31" s="118"/>
      <c r="CSF31" s="117"/>
      <c r="CSG31" s="105"/>
      <c r="CSH31" s="117"/>
      <c r="CSP31" s="116"/>
      <c r="CSS31" s="15"/>
      <c r="CST31" s="15"/>
      <c r="CSZ31" s="118"/>
      <c r="CTA31" s="117"/>
      <c r="CTB31" s="105"/>
      <c r="CTC31" s="117"/>
      <c r="CTK31" s="116"/>
      <c r="CTN31" s="15"/>
      <c r="CTO31" s="15"/>
      <c r="CTU31" s="118"/>
      <c r="CTV31" s="117"/>
      <c r="CTW31" s="105"/>
      <c r="CTX31" s="117"/>
      <c r="CUF31" s="116"/>
      <c r="CUI31" s="15"/>
      <c r="CUJ31" s="15"/>
      <c r="CUP31" s="118"/>
      <c r="CUQ31" s="117"/>
      <c r="CUR31" s="105"/>
      <c r="CUS31" s="117"/>
      <c r="CVA31" s="116"/>
      <c r="CVD31" s="15"/>
      <c r="CVE31" s="15"/>
      <c r="CVK31" s="118"/>
      <c r="CVL31" s="117"/>
      <c r="CVM31" s="105"/>
      <c r="CVN31" s="117"/>
      <c r="CVV31" s="116"/>
      <c r="CVY31" s="15"/>
      <c r="CVZ31" s="15"/>
      <c r="CWF31" s="118"/>
      <c r="CWG31" s="117"/>
      <c r="CWH31" s="105"/>
      <c r="CWI31" s="117"/>
      <c r="CWQ31" s="116"/>
      <c r="CWT31" s="15"/>
      <c r="CWU31" s="15"/>
      <c r="CXA31" s="118"/>
      <c r="CXB31" s="117"/>
      <c r="CXC31" s="105"/>
      <c r="CXD31" s="117"/>
      <c r="CXL31" s="116"/>
      <c r="CXO31" s="15"/>
      <c r="CXP31" s="15"/>
      <c r="CXV31" s="118"/>
      <c r="CXW31" s="117"/>
      <c r="CXX31" s="105"/>
      <c r="CXY31" s="117"/>
      <c r="CYG31" s="116"/>
      <c r="CYJ31" s="15"/>
      <c r="CYK31" s="15"/>
      <c r="CYQ31" s="118"/>
      <c r="CYR31" s="117"/>
      <c r="CYS31" s="105"/>
      <c r="CYT31" s="117"/>
      <c r="CZB31" s="116"/>
      <c r="CZE31" s="15"/>
      <c r="CZF31" s="15"/>
      <c r="CZL31" s="118"/>
      <c r="CZM31" s="117"/>
      <c r="CZN31" s="105"/>
      <c r="CZO31" s="117"/>
      <c r="CZW31" s="116"/>
      <c r="CZZ31" s="15"/>
      <c r="DAA31" s="15"/>
      <c r="DAG31" s="118"/>
      <c r="DAH31" s="117"/>
      <c r="DAI31" s="105"/>
      <c r="DAJ31" s="117"/>
      <c r="DAR31" s="116"/>
      <c r="DAU31" s="15"/>
      <c r="DAV31" s="15"/>
      <c r="DBB31" s="118"/>
      <c r="DBC31" s="117"/>
      <c r="DBD31" s="105"/>
      <c r="DBE31" s="117"/>
      <c r="DBM31" s="116"/>
      <c r="DBP31" s="15"/>
      <c r="DBQ31" s="15"/>
      <c r="DBW31" s="118"/>
      <c r="DBX31" s="117"/>
      <c r="DBY31" s="105"/>
      <c r="DBZ31" s="117"/>
      <c r="DCH31" s="116"/>
      <c r="DCK31" s="15"/>
      <c r="DCL31" s="15"/>
      <c r="DCR31" s="118"/>
      <c r="DCS31" s="117"/>
      <c r="DCT31" s="105"/>
      <c r="DCU31" s="117"/>
      <c r="DDC31" s="116"/>
      <c r="DDF31" s="15"/>
      <c r="DDG31" s="15"/>
      <c r="DDM31" s="118"/>
      <c r="DDN31" s="117"/>
      <c r="DDO31" s="105"/>
      <c r="DDP31" s="117"/>
      <c r="DDX31" s="116"/>
      <c r="DEA31" s="15"/>
      <c r="DEB31" s="15"/>
      <c r="DEH31" s="118"/>
      <c r="DEI31" s="117"/>
      <c r="DEJ31" s="105"/>
      <c r="DEK31" s="117"/>
      <c r="DES31" s="116"/>
      <c r="DEV31" s="15"/>
      <c r="DEW31" s="15"/>
      <c r="DFC31" s="118"/>
      <c r="DFD31" s="117"/>
      <c r="DFE31" s="105"/>
      <c r="DFF31" s="117"/>
      <c r="DFN31" s="116"/>
      <c r="DFQ31" s="15"/>
      <c r="DFR31" s="15"/>
      <c r="DFX31" s="118"/>
      <c r="DFY31" s="117"/>
      <c r="DFZ31" s="105"/>
      <c r="DGA31" s="117"/>
      <c r="DGI31" s="116"/>
      <c r="DGL31" s="15"/>
      <c r="DGM31" s="15"/>
      <c r="DGS31" s="118"/>
      <c r="DGT31" s="117"/>
      <c r="DGU31" s="105"/>
      <c r="DGV31" s="117"/>
      <c r="DHD31" s="116"/>
      <c r="DHG31" s="15"/>
      <c r="DHH31" s="15"/>
      <c r="DHN31" s="118"/>
      <c r="DHO31" s="117"/>
      <c r="DHP31" s="105"/>
      <c r="DHQ31" s="117"/>
      <c r="DHY31" s="116"/>
      <c r="DIB31" s="15"/>
      <c r="DIC31" s="15"/>
      <c r="DII31" s="118"/>
      <c r="DIJ31" s="117"/>
      <c r="DIK31" s="105"/>
      <c r="DIL31" s="117"/>
      <c r="DIT31" s="116"/>
      <c r="DIW31" s="15"/>
      <c r="DIX31" s="15"/>
      <c r="DJD31" s="118"/>
      <c r="DJE31" s="117"/>
      <c r="DJF31" s="105"/>
      <c r="DJG31" s="117"/>
      <c r="DJO31" s="116"/>
      <c r="DJR31" s="15"/>
      <c r="DJS31" s="15"/>
      <c r="DJY31" s="118"/>
      <c r="DJZ31" s="117"/>
      <c r="DKA31" s="105"/>
      <c r="DKB31" s="117"/>
      <c r="DKJ31" s="116"/>
      <c r="DKM31" s="15"/>
      <c r="DKN31" s="15"/>
      <c r="DKT31" s="118"/>
      <c r="DKU31" s="117"/>
      <c r="DKV31" s="105"/>
      <c r="DKW31" s="117"/>
      <c r="DLE31" s="116"/>
      <c r="DLH31" s="15"/>
      <c r="DLI31" s="15"/>
      <c r="DLO31" s="118"/>
      <c r="DLP31" s="117"/>
      <c r="DLQ31" s="105"/>
      <c r="DLR31" s="117"/>
      <c r="DLZ31" s="116"/>
      <c r="DMC31" s="15"/>
      <c r="DMD31" s="15"/>
      <c r="DMJ31" s="118"/>
      <c r="DMK31" s="117"/>
      <c r="DML31" s="105"/>
      <c r="DMM31" s="117"/>
      <c r="DMU31" s="116"/>
      <c r="DMX31" s="15"/>
      <c r="DMY31" s="15"/>
      <c r="DNE31" s="118"/>
      <c r="DNF31" s="117"/>
      <c r="DNG31" s="105"/>
      <c r="DNH31" s="117"/>
      <c r="DNP31" s="116"/>
      <c r="DNS31" s="15"/>
      <c r="DNT31" s="15"/>
      <c r="DNZ31" s="118"/>
      <c r="DOA31" s="117"/>
      <c r="DOB31" s="105"/>
      <c r="DOC31" s="117"/>
      <c r="DOK31" s="116"/>
      <c r="DON31" s="15"/>
      <c r="DOO31" s="15"/>
      <c r="DOU31" s="118"/>
      <c r="DOV31" s="117"/>
      <c r="DOW31" s="105"/>
      <c r="DOX31" s="117"/>
      <c r="DPF31" s="116"/>
      <c r="DPI31" s="15"/>
      <c r="DPJ31" s="15"/>
      <c r="DPP31" s="118"/>
      <c r="DPQ31" s="117"/>
      <c r="DPR31" s="105"/>
      <c r="DPS31" s="117"/>
      <c r="DQA31" s="116"/>
      <c r="DQD31" s="15"/>
      <c r="DQE31" s="15"/>
      <c r="DQK31" s="118"/>
      <c r="DQL31" s="117"/>
      <c r="DQM31" s="105"/>
      <c r="DQN31" s="117"/>
      <c r="DQV31" s="116"/>
      <c r="DQY31" s="15"/>
      <c r="DQZ31" s="15"/>
      <c r="DRF31" s="118"/>
      <c r="DRG31" s="117"/>
      <c r="DRH31" s="105"/>
      <c r="DRI31" s="117"/>
      <c r="DRQ31" s="116"/>
      <c r="DRT31" s="15"/>
      <c r="DRU31" s="15"/>
      <c r="DSA31" s="118"/>
      <c r="DSB31" s="117"/>
      <c r="DSC31" s="105"/>
      <c r="DSD31" s="117"/>
      <c r="DSL31" s="116"/>
      <c r="DSO31" s="15"/>
      <c r="DSP31" s="15"/>
      <c r="DSV31" s="118"/>
      <c r="DSW31" s="117"/>
      <c r="DSX31" s="105"/>
      <c r="DSY31" s="117"/>
      <c r="DTG31" s="116"/>
      <c r="DTJ31" s="15"/>
      <c r="DTK31" s="15"/>
      <c r="DTQ31" s="118"/>
      <c r="DTR31" s="117"/>
      <c r="DTS31" s="105"/>
      <c r="DTT31" s="117"/>
      <c r="DUB31" s="116"/>
      <c r="DUE31" s="15"/>
      <c r="DUF31" s="15"/>
      <c r="DUL31" s="118"/>
      <c r="DUM31" s="117"/>
      <c r="DUN31" s="105"/>
      <c r="DUO31" s="117"/>
      <c r="DUW31" s="116"/>
      <c r="DUZ31" s="15"/>
      <c r="DVA31" s="15"/>
      <c r="DVG31" s="118"/>
      <c r="DVH31" s="117"/>
      <c r="DVI31" s="105"/>
      <c r="DVJ31" s="117"/>
      <c r="DVR31" s="116"/>
      <c r="DVU31" s="15"/>
      <c r="DVV31" s="15"/>
      <c r="DWB31" s="118"/>
      <c r="DWC31" s="117"/>
      <c r="DWD31" s="105"/>
      <c r="DWE31" s="117"/>
      <c r="DWM31" s="116"/>
      <c r="DWP31" s="15"/>
      <c r="DWQ31" s="15"/>
      <c r="DWW31" s="118"/>
      <c r="DWX31" s="117"/>
      <c r="DWY31" s="105"/>
      <c r="DWZ31" s="117"/>
      <c r="DXH31" s="116"/>
      <c r="DXK31" s="15"/>
      <c r="DXL31" s="15"/>
      <c r="DXR31" s="118"/>
      <c r="DXS31" s="117"/>
      <c r="DXT31" s="105"/>
      <c r="DXU31" s="117"/>
      <c r="DYC31" s="116"/>
      <c r="DYF31" s="15"/>
      <c r="DYG31" s="15"/>
      <c r="DYM31" s="118"/>
      <c r="DYN31" s="117"/>
      <c r="DYO31" s="105"/>
      <c r="DYP31" s="117"/>
      <c r="DYX31" s="116"/>
      <c r="DZA31" s="15"/>
      <c r="DZB31" s="15"/>
      <c r="DZH31" s="118"/>
      <c r="DZI31" s="117"/>
      <c r="DZJ31" s="105"/>
      <c r="DZK31" s="117"/>
      <c r="DZS31" s="116"/>
      <c r="DZV31" s="15"/>
      <c r="DZW31" s="15"/>
      <c r="EAC31" s="118"/>
      <c r="EAD31" s="117"/>
      <c r="EAE31" s="105"/>
      <c r="EAF31" s="117"/>
      <c r="EAN31" s="116"/>
      <c r="EAQ31" s="15"/>
      <c r="EAR31" s="15"/>
      <c r="EAX31" s="118"/>
      <c r="EAY31" s="117"/>
      <c r="EAZ31" s="105"/>
      <c r="EBA31" s="117"/>
      <c r="EBI31" s="116"/>
      <c r="EBL31" s="15"/>
      <c r="EBM31" s="15"/>
      <c r="EBS31" s="118"/>
      <c r="EBT31" s="117"/>
      <c r="EBU31" s="105"/>
      <c r="EBV31" s="117"/>
      <c r="ECD31" s="116"/>
      <c r="ECG31" s="15"/>
      <c r="ECH31" s="15"/>
      <c r="ECN31" s="118"/>
      <c r="ECO31" s="117"/>
      <c r="ECP31" s="105"/>
      <c r="ECQ31" s="117"/>
      <c r="ECY31" s="116"/>
      <c r="EDB31" s="15"/>
      <c r="EDC31" s="15"/>
      <c r="EDI31" s="118"/>
      <c r="EDJ31" s="117"/>
      <c r="EDK31" s="105"/>
      <c r="EDL31" s="117"/>
      <c r="EDT31" s="116"/>
      <c r="EDW31" s="15"/>
      <c r="EDX31" s="15"/>
      <c r="EED31" s="118"/>
      <c r="EEE31" s="117"/>
      <c r="EEF31" s="105"/>
      <c r="EEG31" s="117"/>
      <c r="EEO31" s="116"/>
      <c r="EER31" s="15"/>
      <c r="EES31" s="15"/>
      <c r="EEY31" s="118"/>
      <c r="EEZ31" s="117"/>
      <c r="EFA31" s="105"/>
      <c r="EFB31" s="117"/>
      <c r="EFJ31" s="116"/>
      <c r="EFM31" s="15"/>
      <c r="EFN31" s="15"/>
      <c r="EFT31" s="118"/>
      <c r="EFU31" s="117"/>
      <c r="EFV31" s="105"/>
      <c r="EFW31" s="117"/>
      <c r="EGE31" s="116"/>
      <c r="EGH31" s="15"/>
      <c r="EGI31" s="15"/>
      <c r="EGO31" s="118"/>
      <c r="EGP31" s="117"/>
      <c r="EGQ31" s="105"/>
      <c r="EGR31" s="117"/>
      <c r="EGZ31" s="116"/>
      <c r="EHC31" s="15"/>
      <c r="EHD31" s="15"/>
      <c r="EHJ31" s="118"/>
      <c r="EHK31" s="117"/>
      <c r="EHL31" s="105"/>
      <c r="EHM31" s="117"/>
      <c r="EHU31" s="116"/>
      <c r="EHX31" s="15"/>
      <c r="EHY31" s="15"/>
      <c r="EIE31" s="118"/>
      <c r="EIF31" s="117"/>
      <c r="EIG31" s="105"/>
      <c r="EIH31" s="117"/>
      <c r="EIP31" s="116"/>
      <c r="EIS31" s="15"/>
      <c r="EIT31" s="15"/>
      <c r="EIZ31" s="118"/>
      <c r="EJA31" s="117"/>
      <c r="EJB31" s="105"/>
      <c r="EJC31" s="117"/>
      <c r="EJK31" s="116"/>
      <c r="EJN31" s="15"/>
      <c r="EJO31" s="15"/>
      <c r="EJU31" s="118"/>
      <c r="EJV31" s="117"/>
      <c r="EJW31" s="105"/>
      <c r="EJX31" s="117"/>
      <c r="EKF31" s="116"/>
      <c r="EKI31" s="15"/>
      <c r="EKJ31" s="15"/>
      <c r="EKP31" s="118"/>
      <c r="EKQ31" s="117"/>
      <c r="EKR31" s="105"/>
      <c r="EKS31" s="117"/>
      <c r="ELA31" s="116"/>
      <c r="ELD31" s="15"/>
      <c r="ELE31" s="15"/>
      <c r="ELK31" s="118"/>
      <c r="ELL31" s="117"/>
      <c r="ELM31" s="105"/>
      <c r="ELN31" s="117"/>
      <c r="ELV31" s="116"/>
      <c r="ELY31" s="15"/>
      <c r="ELZ31" s="15"/>
      <c r="EMF31" s="118"/>
      <c r="EMG31" s="117"/>
      <c r="EMH31" s="105"/>
      <c r="EMI31" s="117"/>
      <c r="EMQ31" s="116"/>
      <c r="EMT31" s="15"/>
      <c r="EMU31" s="15"/>
      <c r="ENA31" s="118"/>
      <c r="ENB31" s="117"/>
      <c r="ENC31" s="105"/>
      <c r="END31" s="117"/>
      <c r="ENL31" s="116"/>
      <c r="ENO31" s="15"/>
      <c r="ENP31" s="15"/>
      <c r="ENV31" s="118"/>
      <c r="ENW31" s="117"/>
      <c r="ENX31" s="105"/>
      <c r="ENY31" s="117"/>
      <c r="EOG31" s="116"/>
      <c r="EOJ31" s="15"/>
      <c r="EOK31" s="15"/>
      <c r="EOQ31" s="118"/>
      <c r="EOR31" s="117"/>
      <c r="EOS31" s="105"/>
      <c r="EOT31" s="117"/>
      <c r="EPB31" s="116"/>
      <c r="EPE31" s="15"/>
      <c r="EPF31" s="15"/>
      <c r="EPL31" s="118"/>
      <c r="EPM31" s="117"/>
      <c r="EPN31" s="105"/>
      <c r="EPO31" s="117"/>
      <c r="EPW31" s="116"/>
      <c r="EPZ31" s="15"/>
      <c r="EQA31" s="15"/>
      <c r="EQG31" s="118"/>
      <c r="EQH31" s="117"/>
      <c r="EQI31" s="105"/>
      <c r="EQJ31" s="117"/>
      <c r="EQR31" s="116"/>
      <c r="EQU31" s="15"/>
      <c r="EQV31" s="15"/>
      <c r="ERB31" s="118"/>
      <c r="ERC31" s="117"/>
      <c r="ERD31" s="105"/>
      <c r="ERE31" s="117"/>
      <c r="ERM31" s="116"/>
      <c r="ERP31" s="15"/>
      <c r="ERQ31" s="15"/>
      <c r="ERW31" s="118"/>
      <c r="ERX31" s="117"/>
      <c r="ERY31" s="105"/>
      <c r="ERZ31" s="117"/>
      <c r="ESH31" s="116"/>
      <c r="ESK31" s="15"/>
      <c r="ESL31" s="15"/>
      <c r="ESR31" s="118"/>
      <c r="ESS31" s="117"/>
      <c r="EST31" s="105"/>
      <c r="ESU31" s="117"/>
      <c r="ETC31" s="116"/>
      <c r="ETF31" s="15"/>
      <c r="ETG31" s="15"/>
      <c r="ETM31" s="118"/>
      <c r="ETN31" s="117"/>
      <c r="ETO31" s="105"/>
      <c r="ETP31" s="117"/>
      <c r="ETX31" s="116"/>
      <c r="EUA31" s="15"/>
      <c r="EUB31" s="15"/>
      <c r="EUH31" s="118"/>
      <c r="EUI31" s="117"/>
      <c r="EUJ31" s="105"/>
      <c r="EUK31" s="117"/>
      <c r="EUS31" s="116"/>
      <c r="EUV31" s="15"/>
      <c r="EUW31" s="15"/>
      <c r="EVC31" s="118"/>
      <c r="EVD31" s="117"/>
      <c r="EVE31" s="105"/>
      <c r="EVF31" s="117"/>
      <c r="EVN31" s="116"/>
      <c r="EVQ31" s="15"/>
      <c r="EVR31" s="15"/>
      <c r="EVX31" s="118"/>
      <c r="EVY31" s="117"/>
      <c r="EVZ31" s="105"/>
      <c r="EWA31" s="117"/>
      <c r="EWI31" s="116"/>
      <c r="EWL31" s="15"/>
      <c r="EWM31" s="15"/>
      <c r="EWS31" s="118"/>
      <c r="EWT31" s="117"/>
      <c r="EWU31" s="105"/>
      <c r="EWV31" s="117"/>
      <c r="EXD31" s="116"/>
      <c r="EXG31" s="15"/>
      <c r="EXH31" s="15"/>
      <c r="EXN31" s="118"/>
      <c r="EXO31" s="117"/>
      <c r="EXP31" s="105"/>
      <c r="EXQ31" s="117"/>
      <c r="EXY31" s="116"/>
      <c r="EYB31" s="15"/>
      <c r="EYC31" s="15"/>
      <c r="EYI31" s="118"/>
      <c r="EYJ31" s="117"/>
      <c r="EYK31" s="105"/>
      <c r="EYL31" s="117"/>
      <c r="EYT31" s="116"/>
      <c r="EYW31" s="15"/>
      <c r="EYX31" s="15"/>
      <c r="EZD31" s="118"/>
      <c r="EZE31" s="117"/>
      <c r="EZF31" s="105"/>
      <c r="EZG31" s="117"/>
      <c r="EZO31" s="116"/>
      <c r="EZR31" s="15"/>
      <c r="EZS31" s="15"/>
      <c r="EZY31" s="118"/>
      <c r="EZZ31" s="117"/>
      <c r="FAA31" s="105"/>
      <c r="FAB31" s="117"/>
      <c r="FAJ31" s="116"/>
      <c r="FAM31" s="15"/>
      <c r="FAN31" s="15"/>
      <c r="FAT31" s="118"/>
      <c r="FAU31" s="117"/>
      <c r="FAV31" s="105"/>
      <c r="FAW31" s="117"/>
      <c r="FBE31" s="116"/>
      <c r="FBH31" s="15"/>
      <c r="FBI31" s="15"/>
      <c r="FBO31" s="118"/>
      <c r="FBP31" s="117"/>
      <c r="FBQ31" s="105"/>
      <c r="FBR31" s="117"/>
      <c r="FBZ31" s="116"/>
      <c r="FCC31" s="15"/>
      <c r="FCD31" s="15"/>
      <c r="FCJ31" s="118"/>
      <c r="FCK31" s="117"/>
      <c r="FCL31" s="105"/>
      <c r="FCM31" s="117"/>
      <c r="FCU31" s="116"/>
      <c r="FCX31" s="15"/>
      <c r="FCY31" s="15"/>
      <c r="FDE31" s="118"/>
      <c r="FDF31" s="117"/>
      <c r="FDG31" s="105"/>
      <c r="FDH31" s="117"/>
      <c r="FDP31" s="116"/>
      <c r="FDS31" s="15"/>
      <c r="FDT31" s="15"/>
      <c r="FDZ31" s="118"/>
      <c r="FEA31" s="117"/>
      <c r="FEB31" s="105"/>
      <c r="FEC31" s="117"/>
      <c r="FEK31" s="116"/>
      <c r="FEN31" s="15"/>
      <c r="FEO31" s="15"/>
      <c r="FEU31" s="118"/>
      <c r="FEV31" s="117"/>
      <c r="FEW31" s="105"/>
      <c r="FEX31" s="117"/>
      <c r="FFF31" s="116"/>
      <c r="FFI31" s="15"/>
      <c r="FFJ31" s="15"/>
      <c r="FFP31" s="118"/>
      <c r="FFQ31" s="117"/>
      <c r="FFR31" s="105"/>
      <c r="FFS31" s="117"/>
      <c r="FGA31" s="116"/>
      <c r="FGD31" s="15"/>
      <c r="FGE31" s="15"/>
      <c r="FGK31" s="118"/>
      <c r="FGL31" s="117"/>
      <c r="FGM31" s="105"/>
      <c r="FGN31" s="117"/>
      <c r="FGV31" s="116"/>
      <c r="FGY31" s="15"/>
      <c r="FGZ31" s="15"/>
      <c r="FHF31" s="118"/>
      <c r="FHG31" s="117"/>
      <c r="FHH31" s="105"/>
      <c r="FHI31" s="117"/>
      <c r="FHQ31" s="116"/>
      <c r="FHT31" s="15"/>
      <c r="FHU31" s="15"/>
      <c r="FIA31" s="118"/>
      <c r="FIB31" s="117"/>
      <c r="FIC31" s="105"/>
      <c r="FID31" s="117"/>
      <c r="FIL31" s="116"/>
      <c r="FIO31" s="15"/>
      <c r="FIP31" s="15"/>
      <c r="FIV31" s="118"/>
      <c r="FIW31" s="117"/>
      <c r="FIX31" s="105"/>
      <c r="FIY31" s="117"/>
      <c r="FJG31" s="116"/>
      <c r="FJJ31" s="15"/>
      <c r="FJK31" s="15"/>
      <c r="FJQ31" s="118"/>
      <c r="FJR31" s="117"/>
      <c r="FJS31" s="105"/>
      <c r="FJT31" s="117"/>
      <c r="FKB31" s="116"/>
      <c r="FKE31" s="15"/>
      <c r="FKF31" s="15"/>
      <c r="FKL31" s="118"/>
      <c r="FKM31" s="117"/>
      <c r="FKN31" s="105"/>
      <c r="FKO31" s="117"/>
      <c r="FKW31" s="116"/>
      <c r="FKZ31" s="15"/>
      <c r="FLA31" s="15"/>
      <c r="FLG31" s="118"/>
      <c r="FLH31" s="117"/>
      <c r="FLI31" s="105"/>
      <c r="FLJ31" s="117"/>
      <c r="FLR31" s="116"/>
      <c r="FLU31" s="15"/>
      <c r="FLV31" s="15"/>
      <c r="FMB31" s="118"/>
      <c r="FMC31" s="117"/>
      <c r="FMD31" s="105"/>
      <c r="FME31" s="117"/>
      <c r="FMM31" s="116"/>
      <c r="FMP31" s="15"/>
      <c r="FMQ31" s="15"/>
      <c r="FMW31" s="118"/>
      <c r="FMX31" s="117"/>
      <c r="FMY31" s="105"/>
      <c r="FMZ31" s="117"/>
      <c r="FNH31" s="116"/>
      <c r="FNK31" s="15"/>
      <c r="FNL31" s="15"/>
      <c r="FNR31" s="118"/>
      <c r="FNS31" s="117"/>
      <c r="FNT31" s="105"/>
      <c r="FNU31" s="117"/>
      <c r="FOC31" s="116"/>
      <c r="FOF31" s="15"/>
      <c r="FOG31" s="15"/>
      <c r="FOM31" s="118"/>
      <c r="FON31" s="117"/>
      <c r="FOO31" s="105"/>
      <c r="FOP31" s="117"/>
      <c r="FOX31" s="116"/>
      <c r="FPA31" s="15"/>
      <c r="FPB31" s="15"/>
      <c r="FPH31" s="118"/>
      <c r="FPI31" s="117"/>
      <c r="FPJ31" s="105"/>
      <c r="FPK31" s="117"/>
      <c r="FPS31" s="116"/>
      <c r="FPV31" s="15"/>
      <c r="FPW31" s="15"/>
      <c r="FQC31" s="118"/>
      <c r="FQD31" s="117"/>
      <c r="FQE31" s="105"/>
      <c r="FQF31" s="117"/>
      <c r="FQN31" s="116"/>
      <c r="FQQ31" s="15"/>
      <c r="FQR31" s="15"/>
      <c r="FQX31" s="118"/>
      <c r="FQY31" s="117"/>
      <c r="FQZ31" s="105"/>
      <c r="FRA31" s="117"/>
      <c r="FRI31" s="116"/>
      <c r="FRL31" s="15"/>
      <c r="FRM31" s="15"/>
      <c r="FRS31" s="118"/>
      <c r="FRT31" s="117"/>
      <c r="FRU31" s="105"/>
      <c r="FRV31" s="117"/>
      <c r="FSD31" s="116"/>
      <c r="FSG31" s="15"/>
      <c r="FSH31" s="15"/>
      <c r="FSN31" s="118"/>
      <c r="FSO31" s="117"/>
      <c r="FSP31" s="105"/>
      <c r="FSQ31" s="117"/>
      <c r="FSY31" s="116"/>
      <c r="FTB31" s="15"/>
      <c r="FTC31" s="15"/>
      <c r="FTI31" s="118"/>
      <c r="FTJ31" s="117"/>
      <c r="FTK31" s="105"/>
      <c r="FTL31" s="117"/>
      <c r="FTT31" s="116"/>
      <c r="FTW31" s="15"/>
      <c r="FTX31" s="15"/>
      <c r="FUD31" s="118"/>
      <c r="FUE31" s="117"/>
      <c r="FUF31" s="105"/>
      <c r="FUG31" s="117"/>
      <c r="FUO31" s="116"/>
      <c r="FUR31" s="15"/>
      <c r="FUS31" s="15"/>
      <c r="FUY31" s="118"/>
      <c r="FUZ31" s="117"/>
      <c r="FVA31" s="105"/>
      <c r="FVB31" s="117"/>
      <c r="FVJ31" s="116"/>
      <c r="FVM31" s="15"/>
      <c r="FVN31" s="15"/>
      <c r="FVT31" s="118"/>
      <c r="FVU31" s="117"/>
      <c r="FVV31" s="105"/>
      <c r="FVW31" s="117"/>
      <c r="FWE31" s="116"/>
      <c r="FWH31" s="15"/>
      <c r="FWI31" s="15"/>
      <c r="FWO31" s="118"/>
      <c r="FWP31" s="117"/>
      <c r="FWQ31" s="105"/>
      <c r="FWR31" s="117"/>
      <c r="FWZ31" s="116"/>
      <c r="FXC31" s="15"/>
      <c r="FXD31" s="15"/>
      <c r="FXJ31" s="118"/>
      <c r="FXK31" s="117"/>
      <c r="FXL31" s="105"/>
      <c r="FXM31" s="117"/>
      <c r="FXU31" s="116"/>
      <c r="FXX31" s="15"/>
      <c r="FXY31" s="15"/>
      <c r="FYE31" s="118"/>
      <c r="FYF31" s="117"/>
      <c r="FYG31" s="105"/>
      <c r="FYH31" s="117"/>
      <c r="FYP31" s="116"/>
      <c r="FYS31" s="15"/>
      <c r="FYT31" s="15"/>
      <c r="FYZ31" s="118"/>
      <c r="FZA31" s="117"/>
      <c r="FZB31" s="105"/>
      <c r="FZC31" s="117"/>
      <c r="FZK31" s="116"/>
      <c r="FZN31" s="15"/>
      <c r="FZO31" s="15"/>
      <c r="FZU31" s="118"/>
      <c r="FZV31" s="117"/>
      <c r="FZW31" s="105"/>
      <c r="FZX31" s="117"/>
      <c r="GAF31" s="116"/>
      <c r="GAI31" s="15"/>
      <c r="GAJ31" s="15"/>
      <c r="GAP31" s="118"/>
      <c r="GAQ31" s="117"/>
      <c r="GAR31" s="105"/>
      <c r="GAS31" s="117"/>
      <c r="GBA31" s="116"/>
      <c r="GBD31" s="15"/>
      <c r="GBE31" s="15"/>
      <c r="GBK31" s="118"/>
      <c r="GBL31" s="117"/>
      <c r="GBM31" s="105"/>
      <c r="GBN31" s="117"/>
      <c r="GBV31" s="116"/>
      <c r="GBY31" s="15"/>
      <c r="GBZ31" s="15"/>
      <c r="GCF31" s="118"/>
      <c r="GCG31" s="117"/>
      <c r="GCH31" s="105"/>
      <c r="GCI31" s="117"/>
      <c r="GCQ31" s="116"/>
      <c r="GCT31" s="15"/>
      <c r="GCU31" s="15"/>
      <c r="GDA31" s="118"/>
      <c r="GDB31" s="117"/>
      <c r="GDC31" s="105"/>
      <c r="GDD31" s="117"/>
      <c r="GDL31" s="116"/>
      <c r="GDO31" s="15"/>
      <c r="GDP31" s="15"/>
      <c r="GDV31" s="118"/>
      <c r="GDW31" s="117"/>
      <c r="GDX31" s="105"/>
      <c r="GDY31" s="117"/>
      <c r="GEG31" s="116"/>
      <c r="GEJ31" s="15"/>
      <c r="GEK31" s="15"/>
      <c r="GEQ31" s="118"/>
      <c r="GER31" s="117"/>
      <c r="GES31" s="105"/>
      <c r="GET31" s="117"/>
      <c r="GFB31" s="116"/>
      <c r="GFE31" s="15"/>
      <c r="GFF31" s="15"/>
      <c r="GFL31" s="118"/>
      <c r="GFM31" s="117"/>
      <c r="GFN31" s="105"/>
      <c r="GFO31" s="117"/>
      <c r="GFW31" s="116"/>
      <c r="GFZ31" s="15"/>
      <c r="GGA31" s="15"/>
      <c r="GGG31" s="118"/>
      <c r="GGH31" s="117"/>
      <c r="GGI31" s="105"/>
      <c r="GGJ31" s="117"/>
      <c r="GGR31" s="116"/>
      <c r="GGU31" s="15"/>
      <c r="GGV31" s="15"/>
      <c r="GHB31" s="118"/>
      <c r="GHC31" s="117"/>
      <c r="GHD31" s="105"/>
      <c r="GHE31" s="117"/>
      <c r="GHM31" s="116"/>
      <c r="GHP31" s="15"/>
      <c r="GHQ31" s="15"/>
      <c r="GHW31" s="118"/>
      <c r="GHX31" s="117"/>
      <c r="GHY31" s="105"/>
      <c r="GHZ31" s="117"/>
      <c r="GIH31" s="116"/>
      <c r="GIK31" s="15"/>
      <c r="GIL31" s="15"/>
      <c r="GIR31" s="118"/>
      <c r="GIS31" s="117"/>
      <c r="GIT31" s="105"/>
      <c r="GIU31" s="117"/>
      <c r="GJC31" s="116"/>
      <c r="GJF31" s="15"/>
      <c r="GJG31" s="15"/>
      <c r="GJM31" s="118"/>
      <c r="GJN31" s="117"/>
      <c r="GJO31" s="105"/>
      <c r="GJP31" s="117"/>
      <c r="GJX31" s="116"/>
      <c r="GKA31" s="15"/>
      <c r="GKB31" s="15"/>
      <c r="GKH31" s="118"/>
      <c r="GKI31" s="117"/>
      <c r="GKJ31" s="105"/>
      <c r="GKK31" s="117"/>
      <c r="GKS31" s="116"/>
      <c r="GKV31" s="15"/>
      <c r="GKW31" s="15"/>
      <c r="GLC31" s="118"/>
      <c r="GLD31" s="117"/>
      <c r="GLE31" s="105"/>
      <c r="GLF31" s="117"/>
      <c r="GLN31" s="116"/>
      <c r="GLQ31" s="15"/>
      <c r="GLR31" s="15"/>
      <c r="GLX31" s="118"/>
      <c r="GLY31" s="117"/>
      <c r="GLZ31" s="105"/>
      <c r="GMA31" s="117"/>
      <c r="GMI31" s="116"/>
      <c r="GML31" s="15"/>
      <c r="GMM31" s="15"/>
      <c r="GMS31" s="118"/>
      <c r="GMT31" s="117"/>
      <c r="GMU31" s="105"/>
      <c r="GMV31" s="117"/>
      <c r="GND31" s="116"/>
      <c r="GNG31" s="15"/>
      <c r="GNH31" s="15"/>
      <c r="GNN31" s="118"/>
      <c r="GNO31" s="117"/>
      <c r="GNP31" s="105"/>
      <c r="GNQ31" s="117"/>
      <c r="GNY31" s="116"/>
      <c r="GOB31" s="15"/>
      <c r="GOC31" s="15"/>
      <c r="GOI31" s="118"/>
      <c r="GOJ31" s="117"/>
      <c r="GOK31" s="105"/>
      <c r="GOL31" s="117"/>
      <c r="GOT31" s="116"/>
      <c r="GOW31" s="15"/>
      <c r="GOX31" s="15"/>
      <c r="GPD31" s="118"/>
      <c r="GPE31" s="117"/>
      <c r="GPF31" s="105"/>
      <c r="GPG31" s="117"/>
      <c r="GPO31" s="116"/>
      <c r="GPR31" s="15"/>
      <c r="GPS31" s="15"/>
      <c r="GPY31" s="118"/>
      <c r="GPZ31" s="117"/>
      <c r="GQA31" s="105"/>
      <c r="GQB31" s="117"/>
      <c r="GQJ31" s="116"/>
      <c r="GQM31" s="15"/>
      <c r="GQN31" s="15"/>
      <c r="GQT31" s="118"/>
      <c r="GQU31" s="117"/>
      <c r="GQV31" s="105"/>
      <c r="GQW31" s="117"/>
      <c r="GRE31" s="116"/>
      <c r="GRH31" s="15"/>
      <c r="GRI31" s="15"/>
      <c r="GRO31" s="118"/>
      <c r="GRP31" s="117"/>
      <c r="GRQ31" s="105"/>
      <c r="GRR31" s="117"/>
      <c r="GRZ31" s="116"/>
      <c r="GSC31" s="15"/>
      <c r="GSD31" s="15"/>
      <c r="GSJ31" s="118"/>
      <c r="GSK31" s="117"/>
      <c r="GSL31" s="105"/>
      <c r="GSM31" s="117"/>
      <c r="GSU31" s="116"/>
      <c r="GSX31" s="15"/>
      <c r="GSY31" s="15"/>
      <c r="GTE31" s="118"/>
      <c r="GTF31" s="117"/>
      <c r="GTG31" s="105"/>
      <c r="GTH31" s="117"/>
      <c r="GTP31" s="116"/>
      <c r="GTS31" s="15"/>
      <c r="GTT31" s="15"/>
      <c r="GTZ31" s="118"/>
      <c r="GUA31" s="117"/>
      <c r="GUB31" s="105"/>
      <c r="GUC31" s="117"/>
      <c r="GUK31" s="116"/>
      <c r="GUN31" s="15"/>
      <c r="GUO31" s="15"/>
      <c r="GUU31" s="118"/>
      <c r="GUV31" s="117"/>
      <c r="GUW31" s="105"/>
      <c r="GUX31" s="117"/>
      <c r="GVF31" s="116"/>
      <c r="GVI31" s="15"/>
      <c r="GVJ31" s="15"/>
      <c r="GVP31" s="118"/>
      <c r="GVQ31" s="117"/>
      <c r="GVR31" s="105"/>
      <c r="GVS31" s="117"/>
      <c r="GWA31" s="116"/>
      <c r="GWD31" s="15"/>
      <c r="GWE31" s="15"/>
      <c r="GWK31" s="118"/>
      <c r="GWL31" s="117"/>
      <c r="GWM31" s="105"/>
      <c r="GWN31" s="117"/>
      <c r="GWV31" s="116"/>
      <c r="GWY31" s="15"/>
      <c r="GWZ31" s="15"/>
      <c r="GXF31" s="118"/>
      <c r="GXG31" s="117"/>
      <c r="GXH31" s="105"/>
      <c r="GXI31" s="117"/>
      <c r="GXQ31" s="116"/>
      <c r="GXT31" s="15"/>
      <c r="GXU31" s="15"/>
      <c r="GYA31" s="118"/>
      <c r="GYB31" s="117"/>
      <c r="GYC31" s="105"/>
      <c r="GYD31" s="117"/>
      <c r="GYL31" s="116"/>
      <c r="GYO31" s="15"/>
      <c r="GYP31" s="15"/>
      <c r="GYV31" s="118"/>
      <c r="GYW31" s="117"/>
      <c r="GYX31" s="105"/>
      <c r="GYY31" s="117"/>
      <c r="GZG31" s="116"/>
      <c r="GZJ31" s="15"/>
      <c r="GZK31" s="15"/>
      <c r="GZQ31" s="118"/>
      <c r="GZR31" s="117"/>
      <c r="GZS31" s="105"/>
      <c r="GZT31" s="117"/>
      <c r="HAB31" s="116"/>
      <c r="HAE31" s="15"/>
      <c r="HAF31" s="15"/>
      <c r="HAL31" s="118"/>
      <c r="HAM31" s="117"/>
      <c r="HAN31" s="105"/>
      <c r="HAO31" s="117"/>
      <c r="HAW31" s="116"/>
      <c r="HAZ31" s="15"/>
      <c r="HBA31" s="15"/>
      <c r="HBG31" s="118"/>
      <c r="HBH31" s="117"/>
      <c r="HBI31" s="105"/>
      <c r="HBJ31" s="117"/>
      <c r="HBR31" s="116"/>
      <c r="HBU31" s="15"/>
      <c r="HBV31" s="15"/>
      <c r="HCB31" s="118"/>
      <c r="HCC31" s="117"/>
      <c r="HCD31" s="105"/>
      <c r="HCE31" s="117"/>
      <c r="HCM31" s="116"/>
      <c r="HCP31" s="15"/>
      <c r="HCQ31" s="15"/>
      <c r="HCW31" s="118"/>
      <c r="HCX31" s="117"/>
      <c r="HCY31" s="105"/>
      <c r="HCZ31" s="117"/>
      <c r="HDH31" s="116"/>
      <c r="HDK31" s="15"/>
      <c r="HDL31" s="15"/>
      <c r="HDR31" s="118"/>
      <c r="HDS31" s="117"/>
      <c r="HDT31" s="105"/>
      <c r="HDU31" s="117"/>
      <c r="HEC31" s="116"/>
      <c r="HEF31" s="15"/>
      <c r="HEG31" s="15"/>
      <c r="HEM31" s="118"/>
      <c r="HEN31" s="117"/>
      <c r="HEO31" s="105"/>
      <c r="HEP31" s="117"/>
      <c r="HEX31" s="116"/>
      <c r="HFA31" s="15"/>
      <c r="HFB31" s="15"/>
      <c r="HFH31" s="118"/>
      <c r="HFI31" s="117"/>
      <c r="HFJ31" s="105"/>
      <c r="HFK31" s="117"/>
      <c r="HFS31" s="116"/>
      <c r="HFV31" s="15"/>
      <c r="HFW31" s="15"/>
      <c r="HGC31" s="118"/>
      <c r="HGD31" s="117"/>
      <c r="HGE31" s="105"/>
      <c r="HGF31" s="117"/>
      <c r="HGN31" s="116"/>
      <c r="HGQ31" s="15"/>
      <c r="HGR31" s="15"/>
      <c r="HGX31" s="118"/>
      <c r="HGY31" s="117"/>
      <c r="HGZ31" s="105"/>
      <c r="HHA31" s="117"/>
      <c r="HHI31" s="116"/>
      <c r="HHL31" s="15"/>
      <c r="HHM31" s="15"/>
      <c r="HHS31" s="118"/>
      <c r="HHT31" s="117"/>
      <c r="HHU31" s="105"/>
      <c r="HHV31" s="117"/>
      <c r="HID31" s="116"/>
      <c r="HIG31" s="15"/>
      <c r="HIH31" s="15"/>
      <c r="HIN31" s="118"/>
      <c r="HIO31" s="117"/>
      <c r="HIP31" s="105"/>
      <c r="HIQ31" s="117"/>
      <c r="HIY31" s="116"/>
      <c r="HJB31" s="15"/>
      <c r="HJC31" s="15"/>
      <c r="HJI31" s="118"/>
      <c r="HJJ31" s="117"/>
      <c r="HJK31" s="105"/>
      <c r="HJL31" s="117"/>
      <c r="HJT31" s="116"/>
      <c r="HJW31" s="15"/>
      <c r="HJX31" s="15"/>
      <c r="HKD31" s="118"/>
      <c r="HKE31" s="117"/>
      <c r="HKF31" s="105"/>
      <c r="HKG31" s="117"/>
      <c r="HKO31" s="116"/>
      <c r="HKR31" s="15"/>
      <c r="HKS31" s="15"/>
      <c r="HKY31" s="118"/>
      <c r="HKZ31" s="117"/>
      <c r="HLA31" s="105"/>
      <c r="HLB31" s="117"/>
      <c r="HLJ31" s="116"/>
      <c r="HLM31" s="15"/>
      <c r="HLN31" s="15"/>
      <c r="HLT31" s="118"/>
      <c r="HLU31" s="117"/>
      <c r="HLV31" s="105"/>
      <c r="HLW31" s="117"/>
      <c r="HME31" s="116"/>
      <c r="HMH31" s="15"/>
      <c r="HMI31" s="15"/>
      <c r="HMO31" s="118"/>
      <c r="HMP31" s="117"/>
      <c r="HMQ31" s="105"/>
      <c r="HMR31" s="117"/>
      <c r="HMZ31" s="116"/>
      <c r="HNC31" s="15"/>
      <c r="HND31" s="15"/>
      <c r="HNJ31" s="118"/>
      <c r="HNK31" s="117"/>
      <c r="HNL31" s="105"/>
      <c r="HNM31" s="117"/>
      <c r="HNU31" s="116"/>
      <c r="HNX31" s="15"/>
      <c r="HNY31" s="15"/>
      <c r="HOE31" s="118"/>
      <c r="HOF31" s="117"/>
      <c r="HOG31" s="105"/>
      <c r="HOH31" s="117"/>
      <c r="HOP31" s="116"/>
      <c r="HOS31" s="15"/>
      <c r="HOT31" s="15"/>
      <c r="HOZ31" s="118"/>
      <c r="HPA31" s="117"/>
      <c r="HPB31" s="105"/>
      <c r="HPC31" s="117"/>
      <c r="HPK31" s="116"/>
      <c r="HPN31" s="15"/>
      <c r="HPO31" s="15"/>
      <c r="HPU31" s="118"/>
      <c r="HPV31" s="117"/>
      <c r="HPW31" s="105"/>
      <c r="HPX31" s="117"/>
      <c r="HQF31" s="116"/>
      <c r="HQI31" s="15"/>
      <c r="HQJ31" s="15"/>
      <c r="HQP31" s="118"/>
      <c r="HQQ31" s="117"/>
      <c r="HQR31" s="105"/>
      <c r="HQS31" s="117"/>
      <c r="HRA31" s="116"/>
      <c r="HRD31" s="15"/>
      <c r="HRE31" s="15"/>
      <c r="HRK31" s="118"/>
      <c r="HRL31" s="117"/>
      <c r="HRM31" s="105"/>
      <c r="HRN31" s="117"/>
      <c r="HRV31" s="116"/>
      <c r="HRY31" s="15"/>
      <c r="HRZ31" s="15"/>
      <c r="HSF31" s="118"/>
      <c r="HSG31" s="117"/>
      <c r="HSH31" s="105"/>
      <c r="HSI31" s="117"/>
      <c r="HSQ31" s="116"/>
      <c r="HST31" s="15"/>
      <c r="HSU31" s="15"/>
      <c r="HTA31" s="118"/>
      <c r="HTB31" s="117"/>
      <c r="HTC31" s="105"/>
      <c r="HTD31" s="117"/>
      <c r="HTL31" s="116"/>
      <c r="HTO31" s="15"/>
      <c r="HTP31" s="15"/>
      <c r="HTV31" s="118"/>
      <c r="HTW31" s="117"/>
      <c r="HTX31" s="105"/>
      <c r="HTY31" s="117"/>
      <c r="HUG31" s="116"/>
      <c r="HUJ31" s="15"/>
      <c r="HUK31" s="15"/>
      <c r="HUQ31" s="118"/>
      <c r="HUR31" s="117"/>
      <c r="HUS31" s="105"/>
      <c r="HUT31" s="117"/>
      <c r="HVB31" s="116"/>
      <c r="HVE31" s="15"/>
      <c r="HVF31" s="15"/>
      <c r="HVL31" s="118"/>
      <c r="HVM31" s="117"/>
      <c r="HVN31" s="105"/>
      <c r="HVO31" s="117"/>
      <c r="HVW31" s="116"/>
      <c r="HVZ31" s="15"/>
      <c r="HWA31" s="15"/>
      <c r="HWG31" s="118"/>
      <c r="HWH31" s="117"/>
      <c r="HWI31" s="105"/>
      <c r="HWJ31" s="117"/>
      <c r="HWR31" s="116"/>
      <c r="HWU31" s="15"/>
      <c r="HWV31" s="15"/>
      <c r="HXB31" s="118"/>
      <c r="HXC31" s="117"/>
      <c r="HXD31" s="105"/>
      <c r="HXE31" s="117"/>
      <c r="HXM31" s="116"/>
      <c r="HXP31" s="15"/>
      <c r="HXQ31" s="15"/>
      <c r="HXW31" s="118"/>
      <c r="HXX31" s="117"/>
      <c r="HXY31" s="105"/>
      <c r="HXZ31" s="117"/>
      <c r="HYH31" s="116"/>
      <c r="HYK31" s="15"/>
      <c r="HYL31" s="15"/>
      <c r="HYR31" s="118"/>
      <c r="HYS31" s="117"/>
      <c r="HYT31" s="105"/>
      <c r="HYU31" s="117"/>
      <c r="HZC31" s="116"/>
      <c r="HZF31" s="15"/>
      <c r="HZG31" s="15"/>
      <c r="HZM31" s="118"/>
      <c r="HZN31" s="117"/>
      <c r="HZO31" s="105"/>
      <c r="HZP31" s="117"/>
      <c r="HZX31" s="116"/>
      <c r="IAA31" s="15"/>
      <c r="IAB31" s="15"/>
      <c r="IAH31" s="118"/>
      <c r="IAI31" s="117"/>
      <c r="IAJ31" s="105"/>
      <c r="IAK31" s="117"/>
      <c r="IAS31" s="116"/>
      <c r="IAV31" s="15"/>
      <c r="IAW31" s="15"/>
      <c r="IBC31" s="118"/>
      <c r="IBD31" s="117"/>
      <c r="IBE31" s="105"/>
      <c r="IBF31" s="117"/>
      <c r="IBN31" s="116"/>
      <c r="IBQ31" s="15"/>
      <c r="IBR31" s="15"/>
      <c r="IBX31" s="118"/>
      <c r="IBY31" s="117"/>
      <c r="IBZ31" s="105"/>
      <c r="ICA31" s="117"/>
      <c r="ICI31" s="116"/>
      <c r="ICL31" s="15"/>
      <c r="ICM31" s="15"/>
      <c r="ICS31" s="118"/>
      <c r="ICT31" s="117"/>
      <c r="ICU31" s="105"/>
      <c r="ICV31" s="117"/>
      <c r="IDD31" s="116"/>
      <c r="IDG31" s="15"/>
      <c r="IDH31" s="15"/>
      <c r="IDN31" s="118"/>
      <c r="IDO31" s="117"/>
      <c r="IDP31" s="105"/>
      <c r="IDQ31" s="117"/>
      <c r="IDY31" s="116"/>
      <c r="IEB31" s="15"/>
      <c r="IEC31" s="15"/>
      <c r="IEI31" s="118"/>
      <c r="IEJ31" s="117"/>
      <c r="IEK31" s="105"/>
      <c r="IEL31" s="117"/>
      <c r="IET31" s="116"/>
      <c r="IEW31" s="15"/>
      <c r="IEX31" s="15"/>
      <c r="IFD31" s="118"/>
      <c r="IFE31" s="117"/>
      <c r="IFF31" s="105"/>
      <c r="IFG31" s="117"/>
      <c r="IFO31" s="116"/>
      <c r="IFR31" s="15"/>
      <c r="IFS31" s="15"/>
      <c r="IFY31" s="118"/>
      <c r="IFZ31" s="117"/>
      <c r="IGA31" s="105"/>
      <c r="IGB31" s="117"/>
      <c r="IGJ31" s="116"/>
      <c r="IGM31" s="15"/>
      <c r="IGN31" s="15"/>
      <c r="IGT31" s="118"/>
      <c r="IGU31" s="117"/>
      <c r="IGV31" s="105"/>
      <c r="IGW31" s="117"/>
      <c r="IHE31" s="116"/>
      <c r="IHH31" s="15"/>
      <c r="IHI31" s="15"/>
      <c r="IHO31" s="118"/>
      <c r="IHP31" s="117"/>
      <c r="IHQ31" s="105"/>
      <c r="IHR31" s="117"/>
      <c r="IHZ31" s="116"/>
      <c r="IIC31" s="15"/>
      <c r="IID31" s="15"/>
      <c r="IIJ31" s="118"/>
      <c r="IIK31" s="117"/>
      <c r="IIL31" s="105"/>
      <c r="IIM31" s="117"/>
      <c r="IIU31" s="116"/>
      <c r="IIX31" s="15"/>
      <c r="IIY31" s="15"/>
      <c r="IJE31" s="118"/>
      <c r="IJF31" s="117"/>
      <c r="IJG31" s="105"/>
      <c r="IJH31" s="117"/>
      <c r="IJP31" s="116"/>
      <c r="IJS31" s="15"/>
      <c r="IJT31" s="15"/>
      <c r="IJZ31" s="118"/>
      <c r="IKA31" s="117"/>
      <c r="IKB31" s="105"/>
      <c r="IKC31" s="117"/>
      <c r="IKK31" s="116"/>
      <c r="IKN31" s="15"/>
      <c r="IKO31" s="15"/>
      <c r="IKU31" s="118"/>
      <c r="IKV31" s="117"/>
      <c r="IKW31" s="105"/>
      <c r="IKX31" s="117"/>
      <c r="ILF31" s="116"/>
      <c r="ILI31" s="15"/>
      <c r="ILJ31" s="15"/>
      <c r="ILP31" s="118"/>
      <c r="ILQ31" s="117"/>
      <c r="ILR31" s="105"/>
      <c r="ILS31" s="117"/>
      <c r="IMA31" s="116"/>
      <c r="IMD31" s="15"/>
      <c r="IME31" s="15"/>
      <c r="IMK31" s="118"/>
      <c r="IML31" s="117"/>
      <c r="IMM31" s="105"/>
      <c r="IMN31" s="117"/>
      <c r="IMV31" s="116"/>
      <c r="IMY31" s="15"/>
      <c r="IMZ31" s="15"/>
      <c r="INF31" s="118"/>
      <c r="ING31" s="117"/>
      <c r="INH31" s="105"/>
      <c r="INI31" s="117"/>
      <c r="INQ31" s="116"/>
      <c r="INT31" s="15"/>
      <c r="INU31" s="15"/>
      <c r="IOA31" s="118"/>
      <c r="IOB31" s="117"/>
      <c r="IOC31" s="105"/>
      <c r="IOD31" s="117"/>
      <c r="IOL31" s="116"/>
      <c r="IOO31" s="15"/>
      <c r="IOP31" s="15"/>
      <c r="IOV31" s="118"/>
      <c r="IOW31" s="117"/>
      <c r="IOX31" s="105"/>
      <c r="IOY31" s="117"/>
      <c r="IPG31" s="116"/>
      <c r="IPJ31" s="15"/>
      <c r="IPK31" s="15"/>
      <c r="IPQ31" s="118"/>
      <c r="IPR31" s="117"/>
      <c r="IPS31" s="105"/>
      <c r="IPT31" s="117"/>
      <c r="IQB31" s="116"/>
      <c r="IQE31" s="15"/>
      <c r="IQF31" s="15"/>
      <c r="IQL31" s="118"/>
      <c r="IQM31" s="117"/>
      <c r="IQN31" s="105"/>
      <c r="IQO31" s="117"/>
      <c r="IQW31" s="116"/>
      <c r="IQZ31" s="15"/>
      <c r="IRA31" s="15"/>
      <c r="IRG31" s="118"/>
      <c r="IRH31" s="117"/>
      <c r="IRI31" s="105"/>
      <c r="IRJ31" s="117"/>
      <c r="IRR31" s="116"/>
      <c r="IRU31" s="15"/>
      <c r="IRV31" s="15"/>
      <c r="ISB31" s="118"/>
      <c r="ISC31" s="117"/>
      <c r="ISD31" s="105"/>
      <c r="ISE31" s="117"/>
      <c r="ISM31" s="116"/>
      <c r="ISP31" s="15"/>
      <c r="ISQ31" s="15"/>
      <c r="ISW31" s="118"/>
      <c r="ISX31" s="117"/>
      <c r="ISY31" s="105"/>
      <c r="ISZ31" s="117"/>
      <c r="ITH31" s="116"/>
      <c r="ITK31" s="15"/>
      <c r="ITL31" s="15"/>
      <c r="ITR31" s="118"/>
      <c r="ITS31" s="117"/>
      <c r="ITT31" s="105"/>
      <c r="ITU31" s="117"/>
      <c r="IUC31" s="116"/>
      <c r="IUF31" s="15"/>
      <c r="IUG31" s="15"/>
      <c r="IUM31" s="118"/>
      <c r="IUN31" s="117"/>
      <c r="IUO31" s="105"/>
      <c r="IUP31" s="117"/>
      <c r="IUX31" s="116"/>
      <c r="IVA31" s="15"/>
      <c r="IVB31" s="15"/>
      <c r="IVH31" s="118"/>
      <c r="IVI31" s="117"/>
      <c r="IVJ31" s="105"/>
      <c r="IVK31" s="117"/>
      <c r="IVS31" s="116"/>
      <c r="IVV31" s="15"/>
      <c r="IVW31" s="15"/>
      <c r="IWC31" s="118"/>
      <c r="IWD31" s="117"/>
      <c r="IWE31" s="105"/>
      <c r="IWF31" s="117"/>
      <c r="IWN31" s="116"/>
      <c r="IWQ31" s="15"/>
      <c r="IWR31" s="15"/>
      <c r="IWX31" s="118"/>
      <c r="IWY31" s="117"/>
      <c r="IWZ31" s="105"/>
      <c r="IXA31" s="117"/>
      <c r="IXI31" s="116"/>
      <c r="IXL31" s="15"/>
      <c r="IXM31" s="15"/>
      <c r="IXS31" s="118"/>
      <c r="IXT31" s="117"/>
      <c r="IXU31" s="105"/>
      <c r="IXV31" s="117"/>
      <c r="IYD31" s="116"/>
      <c r="IYG31" s="15"/>
      <c r="IYH31" s="15"/>
      <c r="IYN31" s="118"/>
      <c r="IYO31" s="117"/>
      <c r="IYP31" s="105"/>
      <c r="IYQ31" s="117"/>
      <c r="IYY31" s="116"/>
      <c r="IZB31" s="15"/>
      <c r="IZC31" s="15"/>
      <c r="IZI31" s="118"/>
      <c r="IZJ31" s="117"/>
      <c r="IZK31" s="105"/>
      <c r="IZL31" s="117"/>
      <c r="IZT31" s="116"/>
      <c r="IZW31" s="15"/>
      <c r="IZX31" s="15"/>
      <c r="JAD31" s="118"/>
      <c r="JAE31" s="117"/>
      <c r="JAF31" s="105"/>
      <c r="JAG31" s="117"/>
      <c r="JAO31" s="116"/>
      <c r="JAR31" s="15"/>
      <c r="JAS31" s="15"/>
      <c r="JAY31" s="118"/>
      <c r="JAZ31" s="117"/>
      <c r="JBA31" s="105"/>
      <c r="JBB31" s="117"/>
      <c r="JBJ31" s="116"/>
      <c r="JBM31" s="15"/>
      <c r="JBN31" s="15"/>
      <c r="JBT31" s="118"/>
      <c r="JBU31" s="117"/>
      <c r="JBV31" s="105"/>
      <c r="JBW31" s="117"/>
      <c r="JCE31" s="116"/>
      <c r="JCH31" s="15"/>
      <c r="JCI31" s="15"/>
      <c r="JCO31" s="118"/>
      <c r="JCP31" s="117"/>
      <c r="JCQ31" s="105"/>
      <c r="JCR31" s="117"/>
      <c r="JCZ31" s="116"/>
      <c r="JDC31" s="15"/>
      <c r="JDD31" s="15"/>
      <c r="JDJ31" s="118"/>
      <c r="JDK31" s="117"/>
      <c r="JDL31" s="105"/>
      <c r="JDM31" s="117"/>
      <c r="JDU31" s="116"/>
      <c r="JDX31" s="15"/>
      <c r="JDY31" s="15"/>
      <c r="JEE31" s="118"/>
      <c r="JEF31" s="117"/>
      <c r="JEG31" s="105"/>
      <c r="JEH31" s="117"/>
      <c r="JEP31" s="116"/>
      <c r="JES31" s="15"/>
      <c r="JET31" s="15"/>
      <c r="JEZ31" s="118"/>
      <c r="JFA31" s="117"/>
      <c r="JFB31" s="105"/>
      <c r="JFC31" s="117"/>
      <c r="JFK31" s="116"/>
      <c r="JFN31" s="15"/>
      <c r="JFO31" s="15"/>
      <c r="JFU31" s="118"/>
      <c r="JFV31" s="117"/>
      <c r="JFW31" s="105"/>
      <c r="JFX31" s="117"/>
      <c r="JGF31" s="116"/>
      <c r="JGI31" s="15"/>
      <c r="JGJ31" s="15"/>
      <c r="JGP31" s="118"/>
      <c r="JGQ31" s="117"/>
      <c r="JGR31" s="105"/>
      <c r="JGS31" s="117"/>
      <c r="JHA31" s="116"/>
      <c r="JHD31" s="15"/>
      <c r="JHE31" s="15"/>
      <c r="JHK31" s="118"/>
      <c r="JHL31" s="117"/>
      <c r="JHM31" s="105"/>
      <c r="JHN31" s="117"/>
      <c r="JHV31" s="116"/>
      <c r="JHY31" s="15"/>
      <c r="JHZ31" s="15"/>
      <c r="JIF31" s="118"/>
      <c r="JIG31" s="117"/>
      <c r="JIH31" s="105"/>
      <c r="JII31" s="117"/>
      <c r="JIQ31" s="116"/>
      <c r="JIT31" s="15"/>
      <c r="JIU31" s="15"/>
      <c r="JJA31" s="118"/>
      <c r="JJB31" s="117"/>
      <c r="JJC31" s="105"/>
      <c r="JJD31" s="117"/>
      <c r="JJL31" s="116"/>
      <c r="JJO31" s="15"/>
      <c r="JJP31" s="15"/>
      <c r="JJV31" s="118"/>
      <c r="JJW31" s="117"/>
      <c r="JJX31" s="105"/>
      <c r="JJY31" s="117"/>
      <c r="JKG31" s="116"/>
      <c r="JKJ31" s="15"/>
      <c r="JKK31" s="15"/>
      <c r="JKQ31" s="118"/>
      <c r="JKR31" s="117"/>
      <c r="JKS31" s="105"/>
      <c r="JKT31" s="117"/>
      <c r="JLB31" s="116"/>
      <c r="JLE31" s="15"/>
      <c r="JLF31" s="15"/>
      <c r="JLL31" s="118"/>
      <c r="JLM31" s="117"/>
      <c r="JLN31" s="105"/>
      <c r="JLO31" s="117"/>
      <c r="JLW31" s="116"/>
      <c r="JLZ31" s="15"/>
      <c r="JMA31" s="15"/>
      <c r="JMG31" s="118"/>
      <c r="JMH31" s="117"/>
      <c r="JMI31" s="105"/>
      <c r="JMJ31" s="117"/>
      <c r="JMR31" s="116"/>
      <c r="JMU31" s="15"/>
      <c r="JMV31" s="15"/>
      <c r="JNB31" s="118"/>
      <c r="JNC31" s="117"/>
      <c r="JND31" s="105"/>
      <c r="JNE31" s="117"/>
      <c r="JNM31" s="116"/>
      <c r="JNP31" s="15"/>
      <c r="JNQ31" s="15"/>
      <c r="JNW31" s="118"/>
      <c r="JNX31" s="117"/>
      <c r="JNY31" s="105"/>
      <c r="JNZ31" s="117"/>
      <c r="JOH31" s="116"/>
      <c r="JOK31" s="15"/>
      <c r="JOL31" s="15"/>
      <c r="JOR31" s="118"/>
      <c r="JOS31" s="117"/>
      <c r="JOT31" s="105"/>
      <c r="JOU31" s="117"/>
      <c r="JPC31" s="116"/>
      <c r="JPF31" s="15"/>
      <c r="JPG31" s="15"/>
      <c r="JPM31" s="118"/>
      <c r="JPN31" s="117"/>
      <c r="JPO31" s="105"/>
      <c r="JPP31" s="117"/>
      <c r="JPX31" s="116"/>
      <c r="JQA31" s="15"/>
      <c r="JQB31" s="15"/>
      <c r="JQH31" s="118"/>
      <c r="JQI31" s="117"/>
      <c r="JQJ31" s="105"/>
      <c r="JQK31" s="117"/>
      <c r="JQS31" s="116"/>
      <c r="JQV31" s="15"/>
      <c r="JQW31" s="15"/>
      <c r="JRC31" s="118"/>
      <c r="JRD31" s="117"/>
      <c r="JRE31" s="105"/>
      <c r="JRF31" s="117"/>
      <c r="JRN31" s="116"/>
      <c r="JRQ31" s="15"/>
      <c r="JRR31" s="15"/>
      <c r="JRX31" s="118"/>
      <c r="JRY31" s="117"/>
      <c r="JRZ31" s="105"/>
      <c r="JSA31" s="117"/>
      <c r="JSI31" s="116"/>
      <c r="JSL31" s="15"/>
      <c r="JSM31" s="15"/>
      <c r="JSS31" s="118"/>
      <c r="JST31" s="117"/>
      <c r="JSU31" s="105"/>
      <c r="JSV31" s="117"/>
      <c r="JTD31" s="116"/>
      <c r="JTG31" s="15"/>
      <c r="JTH31" s="15"/>
      <c r="JTN31" s="118"/>
      <c r="JTO31" s="117"/>
      <c r="JTP31" s="105"/>
      <c r="JTQ31" s="117"/>
      <c r="JTY31" s="116"/>
      <c r="JUB31" s="15"/>
      <c r="JUC31" s="15"/>
      <c r="JUI31" s="118"/>
      <c r="JUJ31" s="117"/>
      <c r="JUK31" s="105"/>
      <c r="JUL31" s="117"/>
      <c r="JUT31" s="116"/>
      <c r="JUW31" s="15"/>
      <c r="JUX31" s="15"/>
      <c r="JVD31" s="118"/>
      <c r="JVE31" s="117"/>
      <c r="JVF31" s="105"/>
      <c r="JVG31" s="117"/>
      <c r="JVO31" s="116"/>
      <c r="JVR31" s="15"/>
      <c r="JVS31" s="15"/>
      <c r="JVY31" s="118"/>
      <c r="JVZ31" s="117"/>
      <c r="JWA31" s="105"/>
      <c r="JWB31" s="117"/>
      <c r="JWJ31" s="116"/>
      <c r="JWM31" s="15"/>
      <c r="JWN31" s="15"/>
      <c r="JWT31" s="118"/>
      <c r="JWU31" s="117"/>
      <c r="JWV31" s="105"/>
      <c r="JWW31" s="117"/>
      <c r="JXE31" s="116"/>
      <c r="JXH31" s="15"/>
      <c r="JXI31" s="15"/>
      <c r="JXO31" s="118"/>
      <c r="JXP31" s="117"/>
      <c r="JXQ31" s="105"/>
      <c r="JXR31" s="117"/>
      <c r="JXZ31" s="116"/>
      <c r="JYC31" s="15"/>
      <c r="JYD31" s="15"/>
      <c r="JYJ31" s="118"/>
      <c r="JYK31" s="117"/>
      <c r="JYL31" s="105"/>
      <c r="JYM31" s="117"/>
      <c r="JYU31" s="116"/>
      <c r="JYX31" s="15"/>
      <c r="JYY31" s="15"/>
      <c r="JZE31" s="118"/>
      <c r="JZF31" s="117"/>
      <c r="JZG31" s="105"/>
      <c r="JZH31" s="117"/>
      <c r="JZP31" s="116"/>
      <c r="JZS31" s="15"/>
      <c r="JZT31" s="15"/>
      <c r="JZZ31" s="118"/>
      <c r="KAA31" s="117"/>
      <c r="KAB31" s="105"/>
      <c r="KAC31" s="117"/>
      <c r="KAK31" s="116"/>
      <c r="KAN31" s="15"/>
      <c r="KAO31" s="15"/>
      <c r="KAU31" s="118"/>
      <c r="KAV31" s="117"/>
      <c r="KAW31" s="105"/>
      <c r="KAX31" s="117"/>
      <c r="KBF31" s="116"/>
      <c r="KBI31" s="15"/>
      <c r="KBJ31" s="15"/>
      <c r="KBP31" s="118"/>
      <c r="KBQ31" s="117"/>
      <c r="KBR31" s="105"/>
      <c r="KBS31" s="117"/>
      <c r="KCA31" s="116"/>
      <c r="KCD31" s="15"/>
      <c r="KCE31" s="15"/>
      <c r="KCK31" s="118"/>
      <c r="KCL31" s="117"/>
      <c r="KCM31" s="105"/>
      <c r="KCN31" s="117"/>
      <c r="KCV31" s="116"/>
      <c r="KCY31" s="15"/>
      <c r="KCZ31" s="15"/>
      <c r="KDF31" s="118"/>
      <c r="KDG31" s="117"/>
      <c r="KDH31" s="105"/>
      <c r="KDI31" s="117"/>
      <c r="KDQ31" s="116"/>
      <c r="KDT31" s="15"/>
      <c r="KDU31" s="15"/>
      <c r="KEA31" s="118"/>
      <c r="KEB31" s="117"/>
      <c r="KEC31" s="105"/>
      <c r="KED31" s="117"/>
      <c r="KEL31" s="116"/>
      <c r="KEO31" s="15"/>
      <c r="KEP31" s="15"/>
      <c r="KEV31" s="118"/>
      <c r="KEW31" s="117"/>
      <c r="KEX31" s="105"/>
      <c r="KEY31" s="117"/>
      <c r="KFG31" s="116"/>
      <c r="KFJ31" s="15"/>
      <c r="KFK31" s="15"/>
      <c r="KFQ31" s="118"/>
      <c r="KFR31" s="117"/>
      <c r="KFS31" s="105"/>
      <c r="KFT31" s="117"/>
      <c r="KGB31" s="116"/>
      <c r="KGE31" s="15"/>
      <c r="KGF31" s="15"/>
      <c r="KGL31" s="118"/>
      <c r="KGM31" s="117"/>
      <c r="KGN31" s="105"/>
      <c r="KGO31" s="117"/>
      <c r="KGW31" s="116"/>
      <c r="KGZ31" s="15"/>
      <c r="KHA31" s="15"/>
      <c r="KHG31" s="118"/>
      <c r="KHH31" s="117"/>
      <c r="KHI31" s="105"/>
      <c r="KHJ31" s="117"/>
      <c r="KHR31" s="116"/>
      <c r="KHU31" s="15"/>
      <c r="KHV31" s="15"/>
      <c r="KIB31" s="118"/>
      <c r="KIC31" s="117"/>
      <c r="KID31" s="105"/>
      <c r="KIE31" s="117"/>
      <c r="KIM31" s="116"/>
      <c r="KIP31" s="15"/>
      <c r="KIQ31" s="15"/>
      <c r="KIW31" s="118"/>
      <c r="KIX31" s="117"/>
      <c r="KIY31" s="105"/>
      <c r="KIZ31" s="117"/>
      <c r="KJH31" s="116"/>
      <c r="KJK31" s="15"/>
      <c r="KJL31" s="15"/>
      <c r="KJR31" s="118"/>
      <c r="KJS31" s="117"/>
      <c r="KJT31" s="105"/>
      <c r="KJU31" s="117"/>
      <c r="KKC31" s="116"/>
      <c r="KKF31" s="15"/>
      <c r="KKG31" s="15"/>
      <c r="KKM31" s="118"/>
      <c r="KKN31" s="117"/>
      <c r="KKO31" s="105"/>
      <c r="KKP31" s="117"/>
      <c r="KKX31" s="116"/>
      <c r="KLA31" s="15"/>
      <c r="KLB31" s="15"/>
      <c r="KLH31" s="118"/>
      <c r="KLI31" s="117"/>
      <c r="KLJ31" s="105"/>
      <c r="KLK31" s="117"/>
      <c r="KLS31" s="116"/>
      <c r="KLV31" s="15"/>
      <c r="KLW31" s="15"/>
      <c r="KMC31" s="118"/>
      <c r="KMD31" s="117"/>
      <c r="KME31" s="105"/>
      <c r="KMF31" s="117"/>
      <c r="KMN31" s="116"/>
      <c r="KMQ31" s="15"/>
      <c r="KMR31" s="15"/>
      <c r="KMX31" s="118"/>
      <c r="KMY31" s="117"/>
      <c r="KMZ31" s="105"/>
      <c r="KNA31" s="117"/>
      <c r="KNI31" s="116"/>
      <c r="KNL31" s="15"/>
      <c r="KNM31" s="15"/>
      <c r="KNS31" s="118"/>
      <c r="KNT31" s="117"/>
      <c r="KNU31" s="105"/>
      <c r="KNV31" s="117"/>
      <c r="KOD31" s="116"/>
      <c r="KOG31" s="15"/>
      <c r="KOH31" s="15"/>
      <c r="KON31" s="118"/>
      <c r="KOO31" s="117"/>
      <c r="KOP31" s="105"/>
      <c r="KOQ31" s="117"/>
      <c r="KOY31" s="116"/>
      <c r="KPB31" s="15"/>
      <c r="KPC31" s="15"/>
      <c r="KPI31" s="118"/>
      <c r="KPJ31" s="117"/>
      <c r="KPK31" s="105"/>
      <c r="KPL31" s="117"/>
      <c r="KPT31" s="116"/>
      <c r="KPW31" s="15"/>
      <c r="KPX31" s="15"/>
      <c r="KQD31" s="118"/>
      <c r="KQE31" s="117"/>
      <c r="KQF31" s="105"/>
      <c r="KQG31" s="117"/>
      <c r="KQO31" s="116"/>
      <c r="KQR31" s="15"/>
      <c r="KQS31" s="15"/>
      <c r="KQY31" s="118"/>
      <c r="KQZ31" s="117"/>
      <c r="KRA31" s="105"/>
      <c r="KRB31" s="117"/>
      <c r="KRJ31" s="116"/>
      <c r="KRM31" s="15"/>
      <c r="KRN31" s="15"/>
      <c r="KRT31" s="118"/>
      <c r="KRU31" s="117"/>
      <c r="KRV31" s="105"/>
      <c r="KRW31" s="117"/>
      <c r="KSE31" s="116"/>
      <c r="KSH31" s="15"/>
      <c r="KSI31" s="15"/>
      <c r="KSO31" s="118"/>
      <c r="KSP31" s="117"/>
      <c r="KSQ31" s="105"/>
      <c r="KSR31" s="117"/>
      <c r="KSZ31" s="116"/>
      <c r="KTC31" s="15"/>
      <c r="KTD31" s="15"/>
      <c r="KTJ31" s="118"/>
      <c r="KTK31" s="117"/>
      <c r="KTL31" s="105"/>
      <c r="KTM31" s="117"/>
      <c r="KTU31" s="116"/>
      <c r="KTX31" s="15"/>
      <c r="KTY31" s="15"/>
      <c r="KUE31" s="118"/>
      <c r="KUF31" s="117"/>
      <c r="KUG31" s="105"/>
      <c r="KUH31" s="117"/>
      <c r="KUP31" s="116"/>
      <c r="KUS31" s="15"/>
      <c r="KUT31" s="15"/>
      <c r="KUZ31" s="118"/>
      <c r="KVA31" s="117"/>
      <c r="KVB31" s="105"/>
      <c r="KVC31" s="117"/>
      <c r="KVK31" s="116"/>
      <c r="KVN31" s="15"/>
      <c r="KVO31" s="15"/>
      <c r="KVU31" s="118"/>
      <c r="KVV31" s="117"/>
      <c r="KVW31" s="105"/>
      <c r="KVX31" s="117"/>
      <c r="KWF31" s="116"/>
      <c r="KWI31" s="15"/>
      <c r="KWJ31" s="15"/>
      <c r="KWP31" s="118"/>
      <c r="KWQ31" s="117"/>
      <c r="KWR31" s="105"/>
      <c r="KWS31" s="117"/>
      <c r="KXA31" s="116"/>
      <c r="KXD31" s="15"/>
      <c r="KXE31" s="15"/>
      <c r="KXK31" s="118"/>
      <c r="KXL31" s="117"/>
      <c r="KXM31" s="105"/>
      <c r="KXN31" s="117"/>
      <c r="KXV31" s="116"/>
      <c r="KXY31" s="15"/>
      <c r="KXZ31" s="15"/>
      <c r="KYF31" s="118"/>
      <c r="KYG31" s="117"/>
      <c r="KYH31" s="105"/>
      <c r="KYI31" s="117"/>
      <c r="KYQ31" s="116"/>
      <c r="KYT31" s="15"/>
      <c r="KYU31" s="15"/>
      <c r="KZA31" s="118"/>
      <c r="KZB31" s="117"/>
      <c r="KZC31" s="105"/>
      <c r="KZD31" s="117"/>
      <c r="KZL31" s="116"/>
      <c r="KZO31" s="15"/>
      <c r="KZP31" s="15"/>
      <c r="KZV31" s="118"/>
      <c r="KZW31" s="117"/>
      <c r="KZX31" s="105"/>
      <c r="KZY31" s="117"/>
      <c r="LAG31" s="116"/>
      <c r="LAJ31" s="15"/>
      <c r="LAK31" s="15"/>
      <c r="LAQ31" s="118"/>
      <c r="LAR31" s="117"/>
      <c r="LAS31" s="105"/>
      <c r="LAT31" s="117"/>
      <c r="LBB31" s="116"/>
      <c r="LBE31" s="15"/>
      <c r="LBF31" s="15"/>
      <c r="LBL31" s="118"/>
      <c r="LBM31" s="117"/>
      <c r="LBN31" s="105"/>
      <c r="LBO31" s="117"/>
      <c r="LBW31" s="116"/>
      <c r="LBZ31" s="15"/>
      <c r="LCA31" s="15"/>
      <c r="LCG31" s="118"/>
      <c r="LCH31" s="117"/>
      <c r="LCI31" s="105"/>
      <c r="LCJ31" s="117"/>
      <c r="LCR31" s="116"/>
      <c r="LCU31" s="15"/>
      <c r="LCV31" s="15"/>
      <c r="LDB31" s="118"/>
      <c r="LDC31" s="117"/>
      <c r="LDD31" s="105"/>
      <c r="LDE31" s="117"/>
      <c r="LDM31" s="116"/>
      <c r="LDP31" s="15"/>
      <c r="LDQ31" s="15"/>
      <c r="LDW31" s="118"/>
      <c r="LDX31" s="117"/>
      <c r="LDY31" s="105"/>
      <c r="LDZ31" s="117"/>
      <c r="LEH31" s="116"/>
      <c r="LEK31" s="15"/>
      <c r="LEL31" s="15"/>
      <c r="LER31" s="118"/>
      <c r="LES31" s="117"/>
      <c r="LET31" s="105"/>
      <c r="LEU31" s="117"/>
      <c r="LFC31" s="116"/>
      <c r="LFF31" s="15"/>
      <c r="LFG31" s="15"/>
      <c r="LFM31" s="118"/>
      <c r="LFN31" s="117"/>
      <c r="LFO31" s="105"/>
      <c r="LFP31" s="117"/>
      <c r="LFX31" s="116"/>
      <c r="LGA31" s="15"/>
      <c r="LGB31" s="15"/>
      <c r="LGH31" s="118"/>
      <c r="LGI31" s="117"/>
      <c r="LGJ31" s="105"/>
      <c r="LGK31" s="117"/>
      <c r="LGS31" s="116"/>
      <c r="LGV31" s="15"/>
      <c r="LGW31" s="15"/>
      <c r="LHC31" s="118"/>
      <c r="LHD31" s="117"/>
      <c r="LHE31" s="105"/>
      <c r="LHF31" s="117"/>
      <c r="LHN31" s="116"/>
      <c r="LHQ31" s="15"/>
      <c r="LHR31" s="15"/>
      <c r="LHX31" s="118"/>
      <c r="LHY31" s="117"/>
      <c r="LHZ31" s="105"/>
      <c r="LIA31" s="117"/>
      <c r="LII31" s="116"/>
      <c r="LIL31" s="15"/>
      <c r="LIM31" s="15"/>
      <c r="LIS31" s="118"/>
      <c r="LIT31" s="117"/>
      <c r="LIU31" s="105"/>
      <c r="LIV31" s="117"/>
      <c r="LJD31" s="116"/>
      <c r="LJG31" s="15"/>
      <c r="LJH31" s="15"/>
      <c r="LJN31" s="118"/>
      <c r="LJO31" s="117"/>
      <c r="LJP31" s="105"/>
      <c r="LJQ31" s="117"/>
      <c r="LJY31" s="116"/>
      <c r="LKB31" s="15"/>
      <c r="LKC31" s="15"/>
      <c r="LKI31" s="118"/>
      <c r="LKJ31" s="117"/>
      <c r="LKK31" s="105"/>
      <c r="LKL31" s="117"/>
      <c r="LKT31" s="116"/>
      <c r="LKW31" s="15"/>
      <c r="LKX31" s="15"/>
      <c r="LLD31" s="118"/>
      <c r="LLE31" s="117"/>
      <c r="LLF31" s="105"/>
      <c r="LLG31" s="117"/>
      <c r="LLO31" s="116"/>
      <c r="LLR31" s="15"/>
      <c r="LLS31" s="15"/>
      <c r="LLY31" s="118"/>
      <c r="LLZ31" s="117"/>
      <c r="LMA31" s="105"/>
      <c r="LMB31" s="117"/>
      <c r="LMJ31" s="116"/>
      <c r="LMM31" s="15"/>
      <c r="LMN31" s="15"/>
      <c r="LMT31" s="118"/>
      <c r="LMU31" s="117"/>
      <c r="LMV31" s="105"/>
      <c r="LMW31" s="117"/>
      <c r="LNE31" s="116"/>
      <c r="LNH31" s="15"/>
      <c r="LNI31" s="15"/>
      <c r="LNO31" s="118"/>
      <c r="LNP31" s="117"/>
      <c r="LNQ31" s="105"/>
      <c r="LNR31" s="117"/>
      <c r="LNZ31" s="116"/>
      <c r="LOC31" s="15"/>
      <c r="LOD31" s="15"/>
      <c r="LOJ31" s="118"/>
      <c r="LOK31" s="117"/>
      <c r="LOL31" s="105"/>
      <c r="LOM31" s="117"/>
      <c r="LOU31" s="116"/>
      <c r="LOX31" s="15"/>
      <c r="LOY31" s="15"/>
      <c r="LPE31" s="118"/>
      <c r="LPF31" s="117"/>
      <c r="LPG31" s="105"/>
      <c r="LPH31" s="117"/>
      <c r="LPP31" s="116"/>
      <c r="LPS31" s="15"/>
      <c r="LPT31" s="15"/>
      <c r="LPZ31" s="118"/>
      <c r="LQA31" s="117"/>
      <c r="LQB31" s="105"/>
      <c r="LQC31" s="117"/>
      <c r="LQK31" s="116"/>
      <c r="LQN31" s="15"/>
      <c r="LQO31" s="15"/>
      <c r="LQU31" s="118"/>
      <c r="LQV31" s="117"/>
      <c r="LQW31" s="105"/>
      <c r="LQX31" s="117"/>
      <c r="LRF31" s="116"/>
      <c r="LRI31" s="15"/>
      <c r="LRJ31" s="15"/>
      <c r="LRP31" s="118"/>
      <c r="LRQ31" s="117"/>
      <c r="LRR31" s="105"/>
      <c r="LRS31" s="117"/>
      <c r="LSA31" s="116"/>
      <c r="LSD31" s="15"/>
      <c r="LSE31" s="15"/>
      <c r="LSK31" s="118"/>
      <c r="LSL31" s="117"/>
      <c r="LSM31" s="105"/>
      <c r="LSN31" s="117"/>
      <c r="LSV31" s="116"/>
      <c r="LSY31" s="15"/>
      <c r="LSZ31" s="15"/>
      <c r="LTF31" s="118"/>
      <c r="LTG31" s="117"/>
      <c r="LTH31" s="105"/>
      <c r="LTI31" s="117"/>
      <c r="LTQ31" s="116"/>
      <c r="LTT31" s="15"/>
      <c r="LTU31" s="15"/>
      <c r="LUA31" s="118"/>
      <c r="LUB31" s="117"/>
      <c r="LUC31" s="105"/>
      <c r="LUD31" s="117"/>
      <c r="LUL31" s="116"/>
      <c r="LUO31" s="15"/>
      <c r="LUP31" s="15"/>
      <c r="LUV31" s="118"/>
      <c r="LUW31" s="117"/>
      <c r="LUX31" s="105"/>
      <c r="LUY31" s="117"/>
      <c r="LVG31" s="116"/>
      <c r="LVJ31" s="15"/>
      <c r="LVK31" s="15"/>
      <c r="LVQ31" s="118"/>
      <c r="LVR31" s="117"/>
      <c r="LVS31" s="105"/>
      <c r="LVT31" s="117"/>
      <c r="LWB31" s="116"/>
      <c r="LWE31" s="15"/>
      <c r="LWF31" s="15"/>
      <c r="LWL31" s="118"/>
      <c r="LWM31" s="117"/>
      <c r="LWN31" s="105"/>
      <c r="LWO31" s="117"/>
      <c r="LWW31" s="116"/>
      <c r="LWZ31" s="15"/>
      <c r="LXA31" s="15"/>
      <c r="LXG31" s="118"/>
      <c r="LXH31" s="117"/>
      <c r="LXI31" s="105"/>
      <c r="LXJ31" s="117"/>
      <c r="LXR31" s="116"/>
      <c r="LXU31" s="15"/>
      <c r="LXV31" s="15"/>
      <c r="LYB31" s="118"/>
      <c r="LYC31" s="117"/>
      <c r="LYD31" s="105"/>
      <c r="LYE31" s="117"/>
      <c r="LYM31" s="116"/>
      <c r="LYP31" s="15"/>
      <c r="LYQ31" s="15"/>
      <c r="LYW31" s="118"/>
      <c r="LYX31" s="117"/>
      <c r="LYY31" s="105"/>
      <c r="LYZ31" s="117"/>
      <c r="LZH31" s="116"/>
      <c r="LZK31" s="15"/>
      <c r="LZL31" s="15"/>
      <c r="LZR31" s="118"/>
      <c r="LZS31" s="117"/>
      <c r="LZT31" s="105"/>
      <c r="LZU31" s="117"/>
      <c r="MAC31" s="116"/>
      <c r="MAF31" s="15"/>
      <c r="MAG31" s="15"/>
      <c r="MAM31" s="118"/>
      <c r="MAN31" s="117"/>
      <c r="MAO31" s="105"/>
      <c r="MAP31" s="117"/>
      <c r="MAX31" s="116"/>
      <c r="MBA31" s="15"/>
      <c r="MBB31" s="15"/>
      <c r="MBH31" s="118"/>
      <c r="MBI31" s="117"/>
      <c r="MBJ31" s="105"/>
      <c r="MBK31" s="117"/>
      <c r="MBS31" s="116"/>
      <c r="MBV31" s="15"/>
      <c r="MBW31" s="15"/>
      <c r="MCC31" s="118"/>
      <c r="MCD31" s="117"/>
      <c r="MCE31" s="105"/>
      <c r="MCF31" s="117"/>
      <c r="MCN31" s="116"/>
      <c r="MCQ31" s="15"/>
      <c r="MCR31" s="15"/>
      <c r="MCX31" s="118"/>
      <c r="MCY31" s="117"/>
      <c r="MCZ31" s="105"/>
      <c r="MDA31" s="117"/>
      <c r="MDI31" s="116"/>
      <c r="MDL31" s="15"/>
      <c r="MDM31" s="15"/>
      <c r="MDS31" s="118"/>
      <c r="MDT31" s="117"/>
      <c r="MDU31" s="105"/>
      <c r="MDV31" s="117"/>
      <c r="MED31" s="116"/>
      <c r="MEG31" s="15"/>
      <c r="MEH31" s="15"/>
      <c r="MEN31" s="118"/>
      <c r="MEO31" s="117"/>
      <c r="MEP31" s="105"/>
      <c r="MEQ31" s="117"/>
      <c r="MEY31" s="116"/>
      <c r="MFB31" s="15"/>
      <c r="MFC31" s="15"/>
      <c r="MFI31" s="118"/>
      <c r="MFJ31" s="117"/>
      <c r="MFK31" s="105"/>
      <c r="MFL31" s="117"/>
      <c r="MFT31" s="116"/>
      <c r="MFW31" s="15"/>
      <c r="MFX31" s="15"/>
      <c r="MGD31" s="118"/>
      <c r="MGE31" s="117"/>
      <c r="MGF31" s="105"/>
      <c r="MGG31" s="117"/>
      <c r="MGO31" s="116"/>
      <c r="MGR31" s="15"/>
      <c r="MGS31" s="15"/>
      <c r="MGY31" s="118"/>
      <c r="MGZ31" s="117"/>
      <c r="MHA31" s="105"/>
      <c r="MHB31" s="117"/>
      <c r="MHJ31" s="116"/>
      <c r="MHM31" s="15"/>
      <c r="MHN31" s="15"/>
      <c r="MHT31" s="118"/>
      <c r="MHU31" s="117"/>
      <c r="MHV31" s="105"/>
      <c r="MHW31" s="117"/>
      <c r="MIE31" s="116"/>
      <c r="MIH31" s="15"/>
      <c r="MII31" s="15"/>
      <c r="MIO31" s="118"/>
      <c r="MIP31" s="117"/>
      <c r="MIQ31" s="105"/>
      <c r="MIR31" s="117"/>
      <c r="MIZ31" s="116"/>
      <c r="MJC31" s="15"/>
      <c r="MJD31" s="15"/>
      <c r="MJJ31" s="118"/>
      <c r="MJK31" s="117"/>
      <c r="MJL31" s="105"/>
      <c r="MJM31" s="117"/>
      <c r="MJU31" s="116"/>
      <c r="MJX31" s="15"/>
      <c r="MJY31" s="15"/>
      <c r="MKE31" s="118"/>
      <c r="MKF31" s="117"/>
      <c r="MKG31" s="105"/>
      <c r="MKH31" s="117"/>
      <c r="MKP31" s="116"/>
      <c r="MKS31" s="15"/>
      <c r="MKT31" s="15"/>
      <c r="MKZ31" s="118"/>
      <c r="MLA31" s="117"/>
      <c r="MLB31" s="105"/>
      <c r="MLC31" s="117"/>
      <c r="MLK31" s="116"/>
      <c r="MLN31" s="15"/>
      <c r="MLO31" s="15"/>
      <c r="MLU31" s="118"/>
      <c r="MLV31" s="117"/>
      <c r="MLW31" s="105"/>
      <c r="MLX31" s="117"/>
      <c r="MMF31" s="116"/>
      <c r="MMI31" s="15"/>
      <c r="MMJ31" s="15"/>
      <c r="MMP31" s="118"/>
      <c r="MMQ31" s="117"/>
      <c r="MMR31" s="105"/>
      <c r="MMS31" s="117"/>
      <c r="MNA31" s="116"/>
      <c r="MND31" s="15"/>
      <c r="MNE31" s="15"/>
      <c r="MNK31" s="118"/>
      <c r="MNL31" s="117"/>
      <c r="MNM31" s="105"/>
      <c r="MNN31" s="117"/>
      <c r="MNV31" s="116"/>
      <c r="MNY31" s="15"/>
      <c r="MNZ31" s="15"/>
      <c r="MOF31" s="118"/>
      <c r="MOG31" s="117"/>
      <c r="MOH31" s="105"/>
      <c r="MOI31" s="117"/>
      <c r="MOQ31" s="116"/>
      <c r="MOT31" s="15"/>
      <c r="MOU31" s="15"/>
      <c r="MPA31" s="118"/>
      <c r="MPB31" s="117"/>
      <c r="MPC31" s="105"/>
      <c r="MPD31" s="117"/>
      <c r="MPL31" s="116"/>
      <c r="MPO31" s="15"/>
      <c r="MPP31" s="15"/>
      <c r="MPV31" s="118"/>
      <c r="MPW31" s="117"/>
      <c r="MPX31" s="105"/>
      <c r="MPY31" s="117"/>
      <c r="MQG31" s="116"/>
      <c r="MQJ31" s="15"/>
      <c r="MQK31" s="15"/>
      <c r="MQQ31" s="118"/>
      <c r="MQR31" s="117"/>
      <c r="MQS31" s="105"/>
      <c r="MQT31" s="117"/>
      <c r="MRB31" s="116"/>
      <c r="MRE31" s="15"/>
      <c r="MRF31" s="15"/>
      <c r="MRL31" s="118"/>
      <c r="MRM31" s="117"/>
      <c r="MRN31" s="105"/>
      <c r="MRO31" s="117"/>
      <c r="MRW31" s="116"/>
      <c r="MRZ31" s="15"/>
      <c r="MSA31" s="15"/>
      <c r="MSG31" s="118"/>
      <c r="MSH31" s="117"/>
      <c r="MSI31" s="105"/>
      <c r="MSJ31" s="117"/>
      <c r="MSR31" s="116"/>
      <c r="MSU31" s="15"/>
      <c r="MSV31" s="15"/>
      <c r="MTB31" s="118"/>
      <c r="MTC31" s="117"/>
      <c r="MTD31" s="105"/>
      <c r="MTE31" s="117"/>
      <c r="MTM31" s="116"/>
      <c r="MTP31" s="15"/>
      <c r="MTQ31" s="15"/>
      <c r="MTW31" s="118"/>
      <c r="MTX31" s="117"/>
      <c r="MTY31" s="105"/>
      <c r="MTZ31" s="117"/>
      <c r="MUH31" s="116"/>
      <c r="MUK31" s="15"/>
      <c r="MUL31" s="15"/>
      <c r="MUR31" s="118"/>
      <c r="MUS31" s="117"/>
      <c r="MUT31" s="105"/>
      <c r="MUU31" s="117"/>
      <c r="MVC31" s="116"/>
      <c r="MVF31" s="15"/>
      <c r="MVG31" s="15"/>
      <c r="MVM31" s="118"/>
      <c r="MVN31" s="117"/>
      <c r="MVO31" s="105"/>
      <c r="MVP31" s="117"/>
      <c r="MVX31" s="116"/>
      <c r="MWA31" s="15"/>
      <c r="MWB31" s="15"/>
      <c r="MWH31" s="118"/>
      <c r="MWI31" s="117"/>
      <c r="MWJ31" s="105"/>
      <c r="MWK31" s="117"/>
      <c r="MWS31" s="116"/>
      <c r="MWV31" s="15"/>
      <c r="MWW31" s="15"/>
      <c r="MXC31" s="118"/>
      <c r="MXD31" s="117"/>
      <c r="MXE31" s="105"/>
      <c r="MXF31" s="117"/>
      <c r="MXN31" s="116"/>
      <c r="MXQ31" s="15"/>
      <c r="MXR31" s="15"/>
      <c r="MXX31" s="118"/>
      <c r="MXY31" s="117"/>
      <c r="MXZ31" s="105"/>
      <c r="MYA31" s="117"/>
      <c r="MYI31" s="116"/>
      <c r="MYL31" s="15"/>
      <c r="MYM31" s="15"/>
      <c r="MYS31" s="118"/>
      <c r="MYT31" s="117"/>
      <c r="MYU31" s="105"/>
      <c r="MYV31" s="117"/>
      <c r="MZD31" s="116"/>
      <c r="MZG31" s="15"/>
      <c r="MZH31" s="15"/>
      <c r="MZN31" s="118"/>
      <c r="MZO31" s="117"/>
      <c r="MZP31" s="105"/>
      <c r="MZQ31" s="117"/>
      <c r="MZY31" s="116"/>
      <c r="NAB31" s="15"/>
      <c r="NAC31" s="15"/>
      <c r="NAI31" s="118"/>
      <c r="NAJ31" s="117"/>
      <c r="NAK31" s="105"/>
      <c r="NAL31" s="117"/>
      <c r="NAT31" s="116"/>
      <c r="NAW31" s="15"/>
      <c r="NAX31" s="15"/>
      <c r="NBD31" s="118"/>
      <c r="NBE31" s="117"/>
      <c r="NBF31" s="105"/>
      <c r="NBG31" s="117"/>
      <c r="NBO31" s="116"/>
      <c r="NBR31" s="15"/>
      <c r="NBS31" s="15"/>
      <c r="NBY31" s="118"/>
      <c r="NBZ31" s="117"/>
      <c r="NCA31" s="105"/>
      <c r="NCB31" s="117"/>
      <c r="NCJ31" s="116"/>
      <c r="NCM31" s="15"/>
      <c r="NCN31" s="15"/>
      <c r="NCT31" s="118"/>
      <c r="NCU31" s="117"/>
      <c r="NCV31" s="105"/>
      <c r="NCW31" s="117"/>
      <c r="NDE31" s="116"/>
      <c r="NDH31" s="15"/>
      <c r="NDI31" s="15"/>
      <c r="NDO31" s="118"/>
      <c r="NDP31" s="117"/>
      <c r="NDQ31" s="105"/>
      <c r="NDR31" s="117"/>
      <c r="NDZ31" s="116"/>
      <c r="NEC31" s="15"/>
      <c r="NED31" s="15"/>
      <c r="NEJ31" s="118"/>
      <c r="NEK31" s="117"/>
      <c r="NEL31" s="105"/>
      <c r="NEM31" s="117"/>
      <c r="NEU31" s="116"/>
      <c r="NEX31" s="15"/>
      <c r="NEY31" s="15"/>
      <c r="NFE31" s="118"/>
      <c r="NFF31" s="117"/>
      <c r="NFG31" s="105"/>
      <c r="NFH31" s="117"/>
      <c r="NFP31" s="116"/>
      <c r="NFS31" s="15"/>
      <c r="NFT31" s="15"/>
      <c r="NFZ31" s="118"/>
      <c r="NGA31" s="117"/>
      <c r="NGB31" s="105"/>
      <c r="NGC31" s="117"/>
      <c r="NGK31" s="116"/>
      <c r="NGN31" s="15"/>
      <c r="NGO31" s="15"/>
      <c r="NGU31" s="118"/>
      <c r="NGV31" s="117"/>
      <c r="NGW31" s="105"/>
      <c r="NGX31" s="117"/>
      <c r="NHF31" s="116"/>
      <c r="NHI31" s="15"/>
      <c r="NHJ31" s="15"/>
      <c r="NHP31" s="118"/>
      <c r="NHQ31" s="117"/>
      <c r="NHR31" s="105"/>
      <c r="NHS31" s="117"/>
      <c r="NIA31" s="116"/>
      <c r="NID31" s="15"/>
      <c r="NIE31" s="15"/>
      <c r="NIK31" s="118"/>
      <c r="NIL31" s="117"/>
      <c r="NIM31" s="105"/>
      <c r="NIN31" s="117"/>
      <c r="NIV31" s="116"/>
      <c r="NIY31" s="15"/>
      <c r="NIZ31" s="15"/>
      <c r="NJF31" s="118"/>
      <c r="NJG31" s="117"/>
      <c r="NJH31" s="105"/>
      <c r="NJI31" s="117"/>
      <c r="NJQ31" s="116"/>
      <c r="NJT31" s="15"/>
      <c r="NJU31" s="15"/>
      <c r="NKA31" s="118"/>
      <c r="NKB31" s="117"/>
      <c r="NKC31" s="105"/>
      <c r="NKD31" s="117"/>
      <c r="NKL31" s="116"/>
      <c r="NKO31" s="15"/>
      <c r="NKP31" s="15"/>
      <c r="NKV31" s="118"/>
      <c r="NKW31" s="117"/>
      <c r="NKX31" s="105"/>
      <c r="NKY31" s="117"/>
      <c r="NLG31" s="116"/>
      <c r="NLJ31" s="15"/>
      <c r="NLK31" s="15"/>
      <c r="NLQ31" s="118"/>
      <c r="NLR31" s="117"/>
      <c r="NLS31" s="105"/>
      <c r="NLT31" s="117"/>
      <c r="NMB31" s="116"/>
      <c r="NME31" s="15"/>
      <c r="NMF31" s="15"/>
      <c r="NML31" s="118"/>
      <c r="NMM31" s="117"/>
      <c r="NMN31" s="105"/>
      <c r="NMO31" s="117"/>
      <c r="NMW31" s="116"/>
      <c r="NMZ31" s="15"/>
      <c r="NNA31" s="15"/>
      <c r="NNG31" s="118"/>
      <c r="NNH31" s="117"/>
      <c r="NNI31" s="105"/>
      <c r="NNJ31" s="117"/>
      <c r="NNR31" s="116"/>
      <c r="NNU31" s="15"/>
      <c r="NNV31" s="15"/>
      <c r="NOB31" s="118"/>
      <c r="NOC31" s="117"/>
      <c r="NOD31" s="105"/>
      <c r="NOE31" s="117"/>
      <c r="NOM31" s="116"/>
      <c r="NOP31" s="15"/>
      <c r="NOQ31" s="15"/>
      <c r="NOW31" s="118"/>
      <c r="NOX31" s="117"/>
      <c r="NOY31" s="105"/>
      <c r="NOZ31" s="117"/>
      <c r="NPH31" s="116"/>
      <c r="NPK31" s="15"/>
      <c r="NPL31" s="15"/>
      <c r="NPR31" s="118"/>
      <c r="NPS31" s="117"/>
      <c r="NPT31" s="105"/>
      <c r="NPU31" s="117"/>
      <c r="NQC31" s="116"/>
      <c r="NQF31" s="15"/>
      <c r="NQG31" s="15"/>
      <c r="NQM31" s="118"/>
      <c r="NQN31" s="117"/>
      <c r="NQO31" s="105"/>
      <c r="NQP31" s="117"/>
      <c r="NQX31" s="116"/>
      <c r="NRA31" s="15"/>
      <c r="NRB31" s="15"/>
      <c r="NRH31" s="118"/>
      <c r="NRI31" s="117"/>
      <c r="NRJ31" s="105"/>
      <c r="NRK31" s="117"/>
      <c r="NRS31" s="116"/>
      <c r="NRV31" s="15"/>
      <c r="NRW31" s="15"/>
      <c r="NSC31" s="118"/>
      <c r="NSD31" s="117"/>
      <c r="NSE31" s="105"/>
      <c r="NSF31" s="117"/>
      <c r="NSN31" s="116"/>
      <c r="NSQ31" s="15"/>
      <c r="NSR31" s="15"/>
      <c r="NSX31" s="118"/>
      <c r="NSY31" s="117"/>
      <c r="NSZ31" s="105"/>
      <c r="NTA31" s="117"/>
      <c r="NTI31" s="116"/>
      <c r="NTL31" s="15"/>
      <c r="NTM31" s="15"/>
      <c r="NTS31" s="118"/>
      <c r="NTT31" s="117"/>
      <c r="NTU31" s="105"/>
      <c r="NTV31" s="117"/>
      <c r="NUD31" s="116"/>
      <c r="NUG31" s="15"/>
      <c r="NUH31" s="15"/>
      <c r="NUN31" s="118"/>
      <c r="NUO31" s="117"/>
      <c r="NUP31" s="105"/>
      <c r="NUQ31" s="117"/>
      <c r="NUY31" s="116"/>
      <c r="NVB31" s="15"/>
      <c r="NVC31" s="15"/>
      <c r="NVI31" s="118"/>
      <c r="NVJ31" s="117"/>
      <c r="NVK31" s="105"/>
      <c r="NVL31" s="117"/>
      <c r="NVT31" s="116"/>
      <c r="NVW31" s="15"/>
      <c r="NVX31" s="15"/>
      <c r="NWD31" s="118"/>
      <c r="NWE31" s="117"/>
      <c r="NWF31" s="105"/>
      <c r="NWG31" s="117"/>
      <c r="NWO31" s="116"/>
      <c r="NWR31" s="15"/>
      <c r="NWS31" s="15"/>
      <c r="NWY31" s="118"/>
      <c r="NWZ31" s="117"/>
      <c r="NXA31" s="105"/>
      <c r="NXB31" s="117"/>
      <c r="NXJ31" s="116"/>
      <c r="NXM31" s="15"/>
      <c r="NXN31" s="15"/>
      <c r="NXT31" s="118"/>
      <c r="NXU31" s="117"/>
      <c r="NXV31" s="105"/>
      <c r="NXW31" s="117"/>
      <c r="NYE31" s="116"/>
      <c r="NYH31" s="15"/>
      <c r="NYI31" s="15"/>
      <c r="NYO31" s="118"/>
      <c r="NYP31" s="117"/>
      <c r="NYQ31" s="105"/>
      <c r="NYR31" s="117"/>
      <c r="NYZ31" s="116"/>
      <c r="NZC31" s="15"/>
      <c r="NZD31" s="15"/>
      <c r="NZJ31" s="118"/>
      <c r="NZK31" s="117"/>
      <c r="NZL31" s="105"/>
      <c r="NZM31" s="117"/>
      <c r="NZU31" s="116"/>
      <c r="NZX31" s="15"/>
      <c r="NZY31" s="15"/>
      <c r="OAE31" s="118"/>
      <c r="OAF31" s="117"/>
      <c r="OAG31" s="105"/>
      <c r="OAH31" s="117"/>
      <c r="OAP31" s="116"/>
      <c r="OAS31" s="15"/>
      <c r="OAT31" s="15"/>
      <c r="OAZ31" s="118"/>
      <c r="OBA31" s="117"/>
      <c r="OBB31" s="105"/>
      <c r="OBC31" s="117"/>
      <c r="OBK31" s="116"/>
      <c r="OBN31" s="15"/>
      <c r="OBO31" s="15"/>
      <c r="OBU31" s="118"/>
      <c r="OBV31" s="117"/>
      <c r="OBW31" s="105"/>
      <c r="OBX31" s="117"/>
      <c r="OCF31" s="116"/>
      <c r="OCI31" s="15"/>
      <c r="OCJ31" s="15"/>
      <c r="OCP31" s="118"/>
      <c r="OCQ31" s="117"/>
      <c r="OCR31" s="105"/>
      <c r="OCS31" s="117"/>
      <c r="ODA31" s="116"/>
      <c r="ODD31" s="15"/>
      <c r="ODE31" s="15"/>
      <c r="ODK31" s="118"/>
      <c r="ODL31" s="117"/>
      <c r="ODM31" s="105"/>
      <c r="ODN31" s="117"/>
      <c r="ODV31" s="116"/>
      <c r="ODY31" s="15"/>
      <c r="ODZ31" s="15"/>
      <c r="OEF31" s="118"/>
      <c r="OEG31" s="117"/>
      <c r="OEH31" s="105"/>
      <c r="OEI31" s="117"/>
      <c r="OEQ31" s="116"/>
      <c r="OET31" s="15"/>
      <c r="OEU31" s="15"/>
      <c r="OFA31" s="118"/>
      <c r="OFB31" s="117"/>
      <c r="OFC31" s="105"/>
      <c r="OFD31" s="117"/>
      <c r="OFL31" s="116"/>
      <c r="OFO31" s="15"/>
      <c r="OFP31" s="15"/>
      <c r="OFV31" s="118"/>
      <c r="OFW31" s="117"/>
      <c r="OFX31" s="105"/>
      <c r="OFY31" s="117"/>
      <c r="OGG31" s="116"/>
      <c r="OGJ31" s="15"/>
      <c r="OGK31" s="15"/>
      <c r="OGQ31" s="118"/>
      <c r="OGR31" s="117"/>
      <c r="OGS31" s="105"/>
      <c r="OGT31" s="117"/>
      <c r="OHB31" s="116"/>
      <c r="OHE31" s="15"/>
      <c r="OHF31" s="15"/>
      <c r="OHL31" s="118"/>
      <c r="OHM31" s="117"/>
      <c r="OHN31" s="105"/>
      <c r="OHO31" s="117"/>
      <c r="OHW31" s="116"/>
      <c r="OHZ31" s="15"/>
      <c r="OIA31" s="15"/>
      <c r="OIG31" s="118"/>
      <c r="OIH31" s="117"/>
      <c r="OII31" s="105"/>
      <c r="OIJ31" s="117"/>
      <c r="OIR31" s="116"/>
      <c r="OIU31" s="15"/>
      <c r="OIV31" s="15"/>
      <c r="OJB31" s="118"/>
      <c r="OJC31" s="117"/>
      <c r="OJD31" s="105"/>
      <c r="OJE31" s="117"/>
      <c r="OJM31" s="116"/>
      <c r="OJP31" s="15"/>
      <c r="OJQ31" s="15"/>
      <c r="OJW31" s="118"/>
      <c r="OJX31" s="117"/>
      <c r="OJY31" s="105"/>
      <c r="OJZ31" s="117"/>
      <c r="OKH31" s="116"/>
      <c r="OKK31" s="15"/>
      <c r="OKL31" s="15"/>
      <c r="OKR31" s="118"/>
      <c r="OKS31" s="117"/>
      <c r="OKT31" s="105"/>
      <c r="OKU31" s="117"/>
      <c r="OLC31" s="116"/>
      <c r="OLF31" s="15"/>
      <c r="OLG31" s="15"/>
      <c r="OLM31" s="118"/>
      <c r="OLN31" s="117"/>
      <c r="OLO31" s="105"/>
      <c r="OLP31" s="117"/>
      <c r="OLX31" s="116"/>
      <c r="OMA31" s="15"/>
      <c r="OMB31" s="15"/>
      <c r="OMH31" s="118"/>
      <c r="OMI31" s="117"/>
      <c r="OMJ31" s="105"/>
      <c r="OMK31" s="117"/>
      <c r="OMS31" s="116"/>
      <c r="OMV31" s="15"/>
      <c r="OMW31" s="15"/>
      <c r="ONC31" s="118"/>
      <c r="OND31" s="117"/>
      <c r="ONE31" s="105"/>
      <c r="ONF31" s="117"/>
      <c r="ONN31" s="116"/>
      <c r="ONQ31" s="15"/>
      <c r="ONR31" s="15"/>
      <c r="ONX31" s="118"/>
      <c r="ONY31" s="117"/>
      <c r="ONZ31" s="105"/>
      <c r="OOA31" s="117"/>
      <c r="OOI31" s="116"/>
      <c r="OOL31" s="15"/>
      <c r="OOM31" s="15"/>
      <c r="OOS31" s="118"/>
      <c r="OOT31" s="117"/>
      <c r="OOU31" s="105"/>
      <c r="OOV31" s="117"/>
      <c r="OPD31" s="116"/>
      <c r="OPG31" s="15"/>
      <c r="OPH31" s="15"/>
      <c r="OPN31" s="118"/>
      <c r="OPO31" s="117"/>
      <c r="OPP31" s="105"/>
      <c r="OPQ31" s="117"/>
      <c r="OPY31" s="116"/>
      <c r="OQB31" s="15"/>
      <c r="OQC31" s="15"/>
      <c r="OQI31" s="118"/>
      <c r="OQJ31" s="117"/>
      <c r="OQK31" s="105"/>
      <c r="OQL31" s="117"/>
      <c r="OQT31" s="116"/>
      <c r="OQW31" s="15"/>
      <c r="OQX31" s="15"/>
      <c r="ORD31" s="118"/>
      <c r="ORE31" s="117"/>
      <c r="ORF31" s="105"/>
      <c r="ORG31" s="117"/>
      <c r="ORO31" s="116"/>
      <c r="ORR31" s="15"/>
      <c r="ORS31" s="15"/>
      <c r="ORY31" s="118"/>
      <c r="ORZ31" s="117"/>
      <c r="OSA31" s="105"/>
      <c r="OSB31" s="117"/>
      <c r="OSJ31" s="116"/>
      <c r="OSM31" s="15"/>
      <c r="OSN31" s="15"/>
      <c r="OST31" s="118"/>
      <c r="OSU31" s="117"/>
      <c r="OSV31" s="105"/>
      <c r="OSW31" s="117"/>
      <c r="OTE31" s="116"/>
      <c r="OTH31" s="15"/>
      <c r="OTI31" s="15"/>
      <c r="OTO31" s="118"/>
      <c r="OTP31" s="117"/>
      <c r="OTQ31" s="105"/>
      <c r="OTR31" s="117"/>
      <c r="OTZ31" s="116"/>
      <c r="OUC31" s="15"/>
      <c r="OUD31" s="15"/>
      <c r="OUJ31" s="118"/>
      <c r="OUK31" s="117"/>
      <c r="OUL31" s="105"/>
      <c r="OUM31" s="117"/>
      <c r="OUU31" s="116"/>
      <c r="OUX31" s="15"/>
      <c r="OUY31" s="15"/>
      <c r="OVE31" s="118"/>
      <c r="OVF31" s="117"/>
      <c r="OVG31" s="105"/>
      <c r="OVH31" s="117"/>
      <c r="OVP31" s="116"/>
      <c r="OVS31" s="15"/>
      <c r="OVT31" s="15"/>
      <c r="OVZ31" s="118"/>
      <c r="OWA31" s="117"/>
      <c r="OWB31" s="105"/>
      <c r="OWC31" s="117"/>
      <c r="OWK31" s="116"/>
      <c r="OWN31" s="15"/>
      <c r="OWO31" s="15"/>
      <c r="OWU31" s="118"/>
      <c r="OWV31" s="117"/>
      <c r="OWW31" s="105"/>
      <c r="OWX31" s="117"/>
      <c r="OXF31" s="116"/>
      <c r="OXI31" s="15"/>
      <c r="OXJ31" s="15"/>
      <c r="OXP31" s="118"/>
      <c r="OXQ31" s="117"/>
      <c r="OXR31" s="105"/>
      <c r="OXS31" s="117"/>
      <c r="OYA31" s="116"/>
      <c r="OYD31" s="15"/>
      <c r="OYE31" s="15"/>
      <c r="OYK31" s="118"/>
      <c r="OYL31" s="117"/>
      <c r="OYM31" s="105"/>
      <c r="OYN31" s="117"/>
      <c r="OYV31" s="116"/>
      <c r="OYY31" s="15"/>
      <c r="OYZ31" s="15"/>
      <c r="OZF31" s="118"/>
      <c r="OZG31" s="117"/>
      <c r="OZH31" s="105"/>
      <c r="OZI31" s="117"/>
      <c r="OZQ31" s="116"/>
      <c r="OZT31" s="15"/>
      <c r="OZU31" s="15"/>
      <c r="PAA31" s="118"/>
      <c r="PAB31" s="117"/>
      <c r="PAC31" s="105"/>
      <c r="PAD31" s="117"/>
      <c r="PAL31" s="116"/>
      <c r="PAO31" s="15"/>
      <c r="PAP31" s="15"/>
      <c r="PAV31" s="118"/>
      <c r="PAW31" s="117"/>
      <c r="PAX31" s="105"/>
      <c r="PAY31" s="117"/>
      <c r="PBG31" s="116"/>
      <c r="PBJ31" s="15"/>
      <c r="PBK31" s="15"/>
      <c r="PBQ31" s="118"/>
      <c r="PBR31" s="117"/>
      <c r="PBS31" s="105"/>
      <c r="PBT31" s="117"/>
      <c r="PCB31" s="116"/>
      <c r="PCE31" s="15"/>
      <c r="PCF31" s="15"/>
      <c r="PCL31" s="118"/>
      <c r="PCM31" s="117"/>
      <c r="PCN31" s="105"/>
      <c r="PCO31" s="117"/>
      <c r="PCW31" s="116"/>
      <c r="PCZ31" s="15"/>
      <c r="PDA31" s="15"/>
      <c r="PDG31" s="118"/>
      <c r="PDH31" s="117"/>
      <c r="PDI31" s="105"/>
      <c r="PDJ31" s="117"/>
      <c r="PDR31" s="116"/>
      <c r="PDU31" s="15"/>
      <c r="PDV31" s="15"/>
      <c r="PEB31" s="118"/>
      <c r="PEC31" s="117"/>
      <c r="PED31" s="105"/>
      <c r="PEE31" s="117"/>
      <c r="PEM31" s="116"/>
      <c r="PEP31" s="15"/>
      <c r="PEQ31" s="15"/>
      <c r="PEW31" s="118"/>
      <c r="PEX31" s="117"/>
      <c r="PEY31" s="105"/>
      <c r="PEZ31" s="117"/>
      <c r="PFH31" s="116"/>
      <c r="PFK31" s="15"/>
      <c r="PFL31" s="15"/>
      <c r="PFR31" s="118"/>
      <c r="PFS31" s="117"/>
      <c r="PFT31" s="105"/>
      <c r="PFU31" s="117"/>
      <c r="PGC31" s="116"/>
      <c r="PGF31" s="15"/>
      <c r="PGG31" s="15"/>
      <c r="PGM31" s="118"/>
      <c r="PGN31" s="117"/>
      <c r="PGO31" s="105"/>
      <c r="PGP31" s="117"/>
      <c r="PGX31" s="116"/>
      <c r="PHA31" s="15"/>
      <c r="PHB31" s="15"/>
      <c r="PHH31" s="118"/>
      <c r="PHI31" s="117"/>
      <c r="PHJ31" s="105"/>
      <c r="PHK31" s="117"/>
      <c r="PHS31" s="116"/>
      <c r="PHV31" s="15"/>
      <c r="PHW31" s="15"/>
      <c r="PIC31" s="118"/>
      <c r="PID31" s="117"/>
      <c r="PIE31" s="105"/>
      <c r="PIF31" s="117"/>
      <c r="PIN31" s="116"/>
      <c r="PIQ31" s="15"/>
      <c r="PIR31" s="15"/>
      <c r="PIX31" s="118"/>
      <c r="PIY31" s="117"/>
      <c r="PIZ31" s="105"/>
      <c r="PJA31" s="117"/>
      <c r="PJI31" s="116"/>
      <c r="PJL31" s="15"/>
      <c r="PJM31" s="15"/>
      <c r="PJS31" s="118"/>
      <c r="PJT31" s="117"/>
      <c r="PJU31" s="105"/>
      <c r="PJV31" s="117"/>
      <c r="PKD31" s="116"/>
      <c r="PKG31" s="15"/>
      <c r="PKH31" s="15"/>
      <c r="PKN31" s="118"/>
      <c r="PKO31" s="117"/>
      <c r="PKP31" s="105"/>
      <c r="PKQ31" s="117"/>
      <c r="PKY31" s="116"/>
      <c r="PLB31" s="15"/>
      <c r="PLC31" s="15"/>
      <c r="PLI31" s="118"/>
      <c r="PLJ31" s="117"/>
      <c r="PLK31" s="105"/>
      <c r="PLL31" s="117"/>
      <c r="PLT31" s="116"/>
      <c r="PLW31" s="15"/>
      <c r="PLX31" s="15"/>
      <c r="PMD31" s="118"/>
      <c r="PME31" s="117"/>
      <c r="PMF31" s="105"/>
      <c r="PMG31" s="117"/>
      <c r="PMO31" s="116"/>
      <c r="PMR31" s="15"/>
      <c r="PMS31" s="15"/>
      <c r="PMY31" s="118"/>
      <c r="PMZ31" s="117"/>
      <c r="PNA31" s="105"/>
      <c r="PNB31" s="117"/>
      <c r="PNJ31" s="116"/>
      <c r="PNM31" s="15"/>
      <c r="PNN31" s="15"/>
      <c r="PNT31" s="118"/>
      <c r="PNU31" s="117"/>
      <c r="PNV31" s="105"/>
      <c r="PNW31" s="117"/>
      <c r="POE31" s="116"/>
      <c r="POH31" s="15"/>
      <c r="POI31" s="15"/>
      <c r="POO31" s="118"/>
      <c r="POP31" s="117"/>
      <c r="POQ31" s="105"/>
      <c r="POR31" s="117"/>
      <c r="POZ31" s="116"/>
      <c r="PPC31" s="15"/>
      <c r="PPD31" s="15"/>
      <c r="PPJ31" s="118"/>
      <c r="PPK31" s="117"/>
      <c r="PPL31" s="105"/>
      <c r="PPM31" s="117"/>
      <c r="PPU31" s="116"/>
      <c r="PPX31" s="15"/>
      <c r="PPY31" s="15"/>
      <c r="PQE31" s="118"/>
      <c r="PQF31" s="117"/>
      <c r="PQG31" s="105"/>
      <c r="PQH31" s="117"/>
      <c r="PQP31" s="116"/>
      <c r="PQS31" s="15"/>
      <c r="PQT31" s="15"/>
      <c r="PQZ31" s="118"/>
      <c r="PRA31" s="117"/>
      <c r="PRB31" s="105"/>
      <c r="PRC31" s="117"/>
      <c r="PRK31" s="116"/>
      <c r="PRN31" s="15"/>
      <c r="PRO31" s="15"/>
      <c r="PRU31" s="118"/>
      <c r="PRV31" s="117"/>
      <c r="PRW31" s="105"/>
      <c r="PRX31" s="117"/>
      <c r="PSF31" s="116"/>
      <c r="PSI31" s="15"/>
      <c r="PSJ31" s="15"/>
      <c r="PSP31" s="118"/>
      <c r="PSQ31" s="117"/>
      <c r="PSR31" s="105"/>
      <c r="PSS31" s="117"/>
      <c r="PTA31" s="116"/>
      <c r="PTD31" s="15"/>
      <c r="PTE31" s="15"/>
      <c r="PTK31" s="118"/>
      <c r="PTL31" s="117"/>
      <c r="PTM31" s="105"/>
      <c r="PTN31" s="117"/>
      <c r="PTV31" s="116"/>
      <c r="PTY31" s="15"/>
      <c r="PTZ31" s="15"/>
      <c r="PUF31" s="118"/>
      <c r="PUG31" s="117"/>
      <c r="PUH31" s="105"/>
      <c r="PUI31" s="117"/>
      <c r="PUQ31" s="116"/>
      <c r="PUT31" s="15"/>
      <c r="PUU31" s="15"/>
      <c r="PVA31" s="118"/>
      <c r="PVB31" s="117"/>
      <c r="PVC31" s="105"/>
      <c r="PVD31" s="117"/>
      <c r="PVL31" s="116"/>
      <c r="PVO31" s="15"/>
      <c r="PVP31" s="15"/>
      <c r="PVV31" s="118"/>
      <c r="PVW31" s="117"/>
      <c r="PVX31" s="105"/>
      <c r="PVY31" s="117"/>
      <c r="PWG31" s="116"/>
      <c r="PWJ31" s="15"/>
      <c r="PWK31" s="15"/>
      <c r="PWQ31" s="118"/>
      <c r="PWR31" s="117"/>
      <c r="PWS31" s="105"/>
      <c r="PWT31" s="117"/>
      <c r="PXB31" s="116"/>
      <c r="PXE31" s="15"/>
      <c r="PXF31" s="15"/>
      <c r="PXL31" s="118"/>
      <c r="PXM31" s="117"/>
      <c r="PXN31" s="105"/>
      <c r="PXO31" s="117"/>
      <c r="PXW31" s="116"/>
      <c r="PXZ31" s="15"/>
      <c r="PYA31" s="15"/>
      <c r="PYG31" s="118"/>
      <c r="PYH31" s="117"/>
      <c r="PYI31" s="105"/>
      <c r="PYJ31" s="117"/>
      <c r="PYR31" s="116"/>
      <c r="PYU31" s="15"/>
      <c r="PYV31" s="15"/>
      <c r="PZB31" s="118"/>
      <c r="PZC31" s="117"/>
      <c r="PZD31" s="105"/>
      <c r="PZE31" s="117"/>
      <c r="PZM31" s="116"/>
      <c r="PZP31" s="15"/>
      <c r="PZQ31" s="15"/>
      <c r="PZW31" s="118"/>
      <c r="PZX31" s="117"/>
      <c r="PZY31" s="105"/>
      <c r="PZZ31" s="117"/>
      <c r="QAH31" s="116"/>
      <c r="QAK31" s="15"/>
      <c r="QAL31" s="15"/>
      <c r="QAR31" s="118"/>
      <c r="QAS31" s="117"/>
      <c r="QAT31" s="105"/>
      <c r="QAU31" s="117"/>
      <c r="QBC31" s="116"/>
      <c r="QBF31" s="15"/>
      <c r="QBG31" s="15"/>
      <c r="QBM31" s="118"/>
      <c r="QBN31" s="117"/>
      <c r="QBO31" s="105"/>
      <c r="QBP31" s="117"/>
      <c r="QBX31" s="116"/>
      <c r="QCA31" s="15"/>
      <c r="QCB31" s="15"/>
      <c r="QCH31" s="118"/>
      <c r="QCI31" s="117"/>
      <c r="QCJ31" s="105"/>
      <c r="QCK31" s="117"/>
      <c r="QCS31" s="116"/>
      <c r="QCV31" s="15"/>
      <c r="QCW31" s="15"/>
      <c r="QDC31" s="118"/>
      <c r="QDD31" s="117"/>
      <c r="QDE31" s="105"/>
      <c r="QDF31" s="117"/>
      <c r="QDN31" s="116"/>
      <c r="QDQ31" s="15"/>
      <c r="QDR31" s="15"/>
      <c r="QDX31" s="118"/>
      <c r="QDY31" s="117"/>
      <c r="QDZ31" s="105"/>
      <c r="QEA31" s="117"/>
      <c r="QEI31" s="116"/>
      <c r="QEL31" s="15"/>
      <c r="QEM31" s="15"/>
      <c r="QES31" s="118"/>
      <c r="QET31" s="117"/>
      <c r="QEU31" s="105"/>
      <c r="QEV31" s="117"/>
      <c r="QFD31" s="116"/>
      <c r="QFG31" s="15"/>
      <c r="QFH31" s="15"/>
      <c r="QFN31" s="118"/>
      <c r="QFO31" s="117"/>
      <c r="QFP31" s="105"/>
      <c r="QFQ31" s="117"/>
      <c r="QFY31" s="116"/>
      <c r="QGB31" s="15"/>
      <c r="QGC31" s="15"/>
      <c r="QGI31" s="118"/>
      <c r="QGJ31" s="117"/>
      <c r="QGK31" s="105"/>
      <c r="QGL31" s="117"/>
      <c r="QGT31" s="116"/>
      <c r="QGW31" s="15"/>
      <c r="QGX31" s="15"/>
      <c r="QHD31" s="118"/>
      <c r="QHE31" s="117"/>
      <c r="QHF31" s="105"/>
      <c r="QHG31" s="117"/>
      <c r="QHO31" s="116"/>
      <c r="QHR31" s="15"/>
      <c r="QHS31" s="15"/>
      <c r="QHY31" s="118"/>
      <c r="QHZ31" s="117"/>
      <c r="QIA31" s="105"/>
      <c r="QIB31" s="117"/>
      <c r="QIJ31" s="116"/>
      <c r="QIM31" s="15"/>
      <c r="QIN31" s="15"/>
      <c r="QIT31" s="118"/>
      <c r="QIU31" s="117"/>
      <c r="QIV31" s="105"/>
      <c r="QIW31" s="117"/>
      <c r="QJE31" s="116"/>
      <c r="QJH31" s="15"/>
      <c r="QJI31" s="15"/>
      <c r="QJO31" s="118"/>
      <c r="QJP31" s="117"/>
      <c r="QJQ31" s="105"/>
      <c r="QJR31" s="117"/>
      <c r="QJZ31" s="116"/>
      <c r="QKC31" s="15"/>
      <c r="QKD31" s="15"/>
      <c r="QKJ31" s="118"/>
      <c r="QKK31" s="117"/>
      <c r="QKL31" s="105"/>
      <c r="QKM31" s="117"/>
      <c r="QKU31" s="116"/>
      <c r="QKX31" s="15"/>
      <c r="QKY31" s="15"/>
      <c r="QLE31" s="118"/>
      <c r="QLF31" s="117"/>
      <c r="QLG31" s="105"/>
      <c r="QLH31" s="117"/>
      <c r="QLP31" s="116"/>
      <c r="QLS31" s="15"/>
      <c r="QLT31" s="15"/>
      <c r="QLZ31" s="118"/>
      <c r="QMA31" s="117"/>
      <c r="QMB31" s="105"/>
      <c r="QMC31" s="117"/>
      <c r="QMK31" s="116"/>
      <c r="QMN31" s="15"/>
      <c r="QMO31" s="15"/>
      <c r="QMU31" s="118"/>
      <c r="QMV31" s="117"/>
      <c r="QMW31" s="105"/>
      <c r="QMX31" s="117"/>
      <c r="QNF31" s="116"/>
      <c r="QNI31" s="15"/>
      <c r="QNJ31" s="15"/>
      <c r="QNP31" s="118"/>
      <c r="QNQ31" s="117"/>
      <c r="QNR31" s="105"/>
      <c r="QNS31" s="117"/>
      <c r="QOA31" s="116"/>
      <c r="QOD31" s="15"/>
      <c r="QOE31" s="15"/>
      <c r="QOK31" s="118"/>
      <c r="QOL31" s="117"/>
      <c r="QOM31" s="105"/>
      <c r="QON31" s="117"/>
      <c r="QOV31" s="116"/>
      <c r="QOY31" s="15"/>
      <c r="QOZ31" s="15"/>
      <c r="QPF31" s="118"/>
      <c r="QPG31" s="117"/>
      <c r="QPH31" s="105"/>
      <c r="QPI31" s="117"/>
      <c r="QPQ31" s="116"/>
      <c r="QPT31" s="15"/>
      <c r="QPU31" s="15"/>
      <c r="QQA31" s="118"/>
      <c r="QQB31" s="117"/>
      <c r="QQC31" s="105"/>
      <c r="QQD31" s="117"/>
      <c r="QQL31" s="116"/>
      <c r="QQO31" s="15"/>
      <c r="QQP31" s="15"/>
      <c r="QQV31" s="118"/>
      <c r="QQW31" s="117"/>
      <c r="QQX31" s="105"/>
      <c r="QQY31" s="117"/>
      <c r="QRG31" s="116"/>
      <c r="QRJ31" s="15"/>
      <c r="QRK31" s="15"/>
      <c r="QRQ31" s="118"/>
      <c r="QRR31" s="117"/>
      <c r="QRS31" s="105"/>
      <c r="QRT31" s="117"/>
      <c r="QSB31" s="116"/>
      <c r="QSE31" s="15"/>
      <c r="QSF31" s="15"/>
      <c r="QSL31" s="118"/>
      <c r="QSM31" s="117"/>
      <c r="QSN31" s="105"/>
      <c r="QSO31" s="117"/>
      <c r="QSW31" s="116"/>
      <c r="QSZ31" s="15"/>
      <c r="QTA31" s="15"/>
      <c r="QTG31" s="118"/>
      <c r="QTH31" s="117"/>
      <c r="QTI31" s="105"/>
      <c r="QTJ31" s="117"/>
      <c r="QTR31" s="116"/>
      <c r="QTU31" s="15"/>
      <c r="QTV31" s="15"/>
      <c r="QUB31" s="118"/>
      <c r="QUC31" s="117"/>
      <c r="QUD31" s="105"/>
      <c r="QUE31" s="117"/>
      <c r="QUM31" s="116"/>
      <c r="QUP31" s="15"/>
      <c r="QUQ31" s="15"/>
      <c r="QUW31" s="118"/>
      <c r="QUX31" s="117"/>
      <c r="QUY31" s="105"/>
      <c r="QUZ31" s="117"/>
      <c r="QVH31" s="116"/>
      <c r="QVK31" s="15"/>
      <c r="QVL31" s="15"/>
      <c r="QVR31" s="118"/>
      <c r="QVS31" s="117"/>
      <c r="QVT31" s="105"/>
      <c r="QVU31" s="117"/>
      <c r="QWC31" s="116"/>
      <c r="QWF31" s="15"/>
      <c r="QWG31" s="15"/>
      <c r="QWM31" s="118"/>
      <c r="QWN31" s="117"/>
      <c r="QWO31" s="105"/>
      <c r="QWP31" s="117"/>
      <c r="QWX31" s="116"/>
      <c r="QXA31" s="15"/>
      <c r="QXB31" s="15"/>
      <c r="QXH31" s="118"/>
      <c r="QXI31" s="117"/>
      <c r="QXJ31" s="105"/>
      <c r="QXK31" s="117"/>
      <c r="QXS31" s="116"/>
      <c r="QXV31" s="15"/>
      <c r="QXW31" s="15"/>
      <c r="QYC31" s="118"/>
      <c r="QYD31" s="117"/>
      <c r="QYE31" s="105"/>
      <c r="QYF31" s="117"/>
      <c r="QYN31" s="116"/>
      <c r="QYQ31" s="15"/>
      <c r="QYR31" s="15"/>
      <c r="QYX31" s="118"/>
      <c r="QYY31" s="117"/>
      <c r="QYZ31" s="105"/>
      <c r="QZA31" s="117"/>
      <c r="QZI31" s="116"/>
      <c r="QZL31" s="15"/>
      <c r="QZM31" s="15"/>
      <c r="QZS31" s="118"/>
      <c r="QZT31" s="117"/>
      <c r="QZU31" s="105"/>
      <c r="QZV31" s="117"/>
      <c r="RAD31" s="116"/>
      <c r="RAG31" s="15"/>
      <c r="RAH31" s="15"/>
      <c r="RAN31" s="118"/>
      <c r="RAO31" s="117"/>
      <c r="RAP31" s="105"/>
      <c r="RAQ31" s="117"/>
      <c r="RAY31" s="116"/>
      <c r="RBB31" s="15"/>
      <c r="RBC31" s="15"/>
      <c r="RBI31" s="118"/>
      <c r="RBJ31" s="117"/>
      <c r="RBK31" s="105"/>
      <c r="RBL31" s="117"/>
      <c r="RBT31" s="116"/>
      <c r="RBW31" s="15"/>
      <c r="RBX31" s="15"/>
      <c r="RCD31" s="118"/>
      <c r="RCE31" s="117"/>
      <c r="RCF31" s="105"/>
      <c r="RCG31" s="117"/>
      <c r="RCO31" s="116"/>
      <c r="RCR31" s="15"/>
      <c r="RCS31" s="15"/>
      <c r="RCY31" s="118"/>
      <c r="RCZ31" s="117"/>
      <c r="RDA31" s="105"/>
      <c r="RDB31" s="117"/>
      <c r="RDJ31" s="116"/>
      <c r="RDM31" s="15"/>
      <c r="RDN31" s="15"/>
      <c r="RDT31" s="118"/>
      <c r="RDU31" s="117"/>
      <c r="RDV31" s="105"/>
      <c r="RDW31" s="117"/>
      <c r="REE31" s="116"/>
      <c r="REH31" s="15"/>
      <c r="REI31" s="15"/>
      <c r="REO31" s="118"/>
      <c r="REP31" s="117"/>
      <c r="REQ31" s="105"/>
      <c r="RER31" s="117"/>
      <c r="REZ31" s="116"/>
      <c r="RFC31" s="15"/>
      <c r="RFD31" s="15"/>
      <c r="RFJ31" s="118"/>
      <c r="RFK31" s="117"/>
      <c r="RFL31" s="105"/>
      <c r="RFM31" s="117"/>
      <c r="RFU31" s="116"/>
      <c r="RFX31" s="15"/>
      <c r="RFY31" s="15"/>
      <c r="RGE31" s="118"/>
      <c r="RGF31" s="117"/>
      <c r="RGG31" s="105"/>
      <c r="RGH31" s="117"/>
      <c r="RGP31" s="116"/>
      <c r="RGS31" s="15"/>
      <c r="RGT31" s="15"/>
      <c r="RGZ31" s="118"/>
      <c r="RHA31" s="117"/>
      <c r="RHB31" s="105"/>
      <c r="RHC31" s="117"/>
      <c r="RHK31" s="116"/>
      <c r="RHN31" s="15"/>
      <c r="RHO31" s="15"/>
      <c r="RHU31" s="118"/>
      <c r="RHV31" s="117"/>
      <c r="RHW31" s="105"/>
      <c r="RHX31" s="117"/>
      <c r="RIF31" s="116"/>
      <c r="RII31" s="15"/>
      <c r="RIJ31" s="15"/>
      <c r="RIP31" s="118"/>
      <c r="RIQ31" s="117"/>
      <c r="RIR31" s="105"/>
      <c r="RIS31" s="117"/>
      <c r="RJA31" s="116"/>
      <c r="RJD31" s="15"/>
      <c r="RJE31" s="15"/>
      <c r="RJK31" s="118"/>
      <c r="RJL31" s="117"/>
      <c r="RJM31" s="105"/>
      <c r="RJN31" s="117"/>
      <c r="RJV31" s="116"/>
      <c r="RJY31" s="15"/>
      <c r="RJZ31" s="15"/>
      <c r="RKF31" s="118"/>
      <c r="RKG31" s="117"/>
      <c r="RKH31" s="105"/>
      <c r="RKI31" s="117"/>
      <c r="RKQ31" s="116"/>
      <c r="RKT31" s="15"/>
      <c r="RKU31" s="15"/>
      <c r="RLA31" s="118"/>
      <c r="RLB31" s="117"/>
      <c r="RLC31" s="105"/>
      <c r="RLD31" s="117"/>
      <c r="RLL31" s="116"/>
      <c r="RLO31" s="15"/>
      <c r="RLP31" s="15"/>
      <c r="RLV31" s="118"/>
      <c r="RLW31" s="117"/>
      <c r="RLX31" s="105"/>
      <c r="RLY31" s="117"/>
      <c r="RMG31" s="116"/>
      <c r="RMJ31" s="15"/>
      <c r="RMK31" s="15"/>
      <c r="RMQ31" s="118"/>
      <c r="RMR31" s="117"/>
      <c r="RMS31" s="105"/>
      <c r="RMT31" s="117"/>
      <c r="RNB31" s="116"/>
      <c r="RNE31" s="15"/>
      <c r="RNF31" s="15"/>
      <c r="RNL31" s="118"/>
      <c r="RNM31" s="117"/>
      <c r="RNN31" s="105"/>
      <c r="RNO31" s="117"/>
      <c r="RNW31" s="116"/>
      <c r="RNZ31" s="15"/>
      <c r="ROA31" s="15"/>
      <c r="ROG31" s="118"/>
      <c r="ROH31" s="117"/>
      <c r="ROI31" s="105"/>
      <c r="ROJ31" s="117"/>
      <c r="ROR31" s="116"/>
      <c r="ROU31" s="15"/>
      <c r="ROV31" s="15"/>
      <c r="RPB31" s="118"/>
      <c r="RPC31" s="117"/>
      <c r="RPD31" s="105"/>
      <c r="RPE31" s="117"/>
      <c r="RPM31" s="116"/>
      <c r="RPP31" s="15"/>
      <c r="RPQ31" s="15"/>
      <c r="RPW31" s="118"/>
      <c r="RPX31" s="117"/>
      <c r="RPY31" s="105"/>
      <c r="RPZ31" s="117"/>
      <c r="RQH31" s="116"/>
      <c r="RQK31" s="15"/>
      <c r="RQL31" s="15"/>
      <c r="RQR31" s="118"/>
      <c r="RQS31" s="117"/>
      <c r="RQT31" s="105"/>
      <c r="RQU31" s="117"/>
      <c r="RRC31" s="116"/>
      <c r="RRF31" s="15"/>
      <c r="RRG31" s="15"/>
      <c r="RRM31" s="118"/>
      <c r="RRN31" s="117"/>
      <c r="RRO31" s="105"/>
      <c r="RRP31" s="117"/>
      <c r="RRX31" s="116"/>
      <c r="RSA31" s="15"/>
      <c r="RSB31" s="15"/>
      <c r="RSH31" s="118"/>
      <c r="RSI31" s="117"/>
      <c r="RSJ31" s="105"/>
      <c r="RSK31" s="117"/>
      <c r="RSS31" s="116"/>
      <c r="RSV31" s="15"/>
      <c r="RSW31" s="15"/>
      <c r="RTC31" s="118"/>
      <c r="RTD31" s="117"/>
      <c r="RTE31" s="105"/>
      <c r="RTF31" s="117"/>
      <c r="RTN31" s="116"/>
      <c r="RTQ31" s="15"/>
      <c r="RTR31" s="15"/>
      <c r="RTX31" s="118"/>
      <c r="RTY31" s="117"/>
      <c r="RTZ31" s="105"/>
      <c r="RUA31" s="117"/>
      <c r="RUI31" s="116"/>
      <c r="RUL31" s="15"/>
      <c r="RUM31" s="15"/>
      <c r="RUS31" s="118"/>
      <c r="RUT31" s="117"/>
      <c r="RUU31" s="105"/>
      <c r="RUV31" s="117"/>
      <c r="RVD31" s="116"/>
      <c r="RVG31" s="15"/>
      <c r="RVH31" s="15"/>
      <c r="RVN31" s="118"/>
      <c r="RVO31" s="117"/>
      <c r="RVP31" s="105"/>
      <c r="RVQ31" s="117"/>
      <c r="RVY31" s="116"/>
      <c r="RWB31" s="15"/>
      <c r="RWC31" s="15"/>
      <c r="RWI31" s="118"/>
      <c r="RWJ31" s="117"/>
      <c r="RWK31" s="105"/>
      <c r="RWL31" s="117"/>
      <c r="RWT31" s="116"/>
      <c r="RWW31" s="15"/>
      <c r="RWX31" s="15"/>
      <c r="RXD31" s="118"/>
      <c r="RXE31" s="117"/>
      <c r="RXF31" s="105"/>
      <c r="RXG31" s="117"/>
      <c r="RXO31" s="116"/>
      <c r="RXR31" s="15"/>
      <c r="RXS31" s="15"/>
      <c r="RXY31" s="118"/>
      <c r="RXZ31" s="117"/>
      <c r="RYA31" s="105"/>
      <c r="RYB31" s="117"/>
      <c r="RYJ31" s="116"/>
      <c r="RYM31" s="15"/>
      <c r="RYN31" s="15"/>
      <c r="RYT31" s="118"/>
      <c r="RYU31" s="117"/>
      <c r="RYV31" s="105"/>
      <c r="RYW31" s="117"/>
      <c r="RZE31" s="116"/>
      <c r="RZH31" s="15"/>
      <c r="RZI31" s="15"/>
      <c r="RZO31" s="118"/>
      <c r="RZP31" s="117"/>
      <c r="RZQ31" s="105"/>
      <c r="RZR31" s="117"/>
      <c r="RZZ31" s="116"/>
      <c r="SAC31" s="15"/>
      <c r="SAD31" s="15"/>
      <c r="SAJ31" s="118"/>
      <c r="SAK31" s="117"/>
      <c r="SAL31" s="105"/>
      <c r="SAM31" s="117"/>
      <c r="SAU31" s="116"/>
      <c r="SAX31" s="15"/>
      <c r="SAY31" s="15"/>
      <c r="SBE31" s="118"/>
      <c r="SBF31" s="117"/>
      <c r="SBG31" s="105"/>
      <c r="SBH31" s="117"/>
      <c r="SBP31" s="116"/>
      <c r="SBS31" s="15"/>
      <c r="SBT31" s="15"/>
      <c r="SBZ31" s="118"/>
      <c r="SCA31" s="117"/>
      <c r="SCB31" s="105"/>
      <c r="SCC31" s="117"/>
      <c r="SCK31" s="116"/>
      <c r="SCN31" s="15"/>
      <c r="SCO31" s="15"/>
      <c r="SCU31" s="118"/>
      <c r="SCV31" s="117"/>
      <c r="SCW31" s="105"/>
      <c r="SCX31" s="117"/>
      <c r="SDF31" s="116"/>
      <c r="SDI31" s="15"/>
      <c r="SDJ31" s="15"/>
      <c r="SDP31" s="118"/>
      <c r="SDQ31" s="117"/>
      <c r="SDR31" s="105"/>
      <c r="SDS31" s="117"/>
      <c r="SEA31" s="116"/>
      <c r="SED31" s="15"/>
      <c r="SEE31" s="15"/>
      <c r="SEK31" s="118"/>
      <c r="SEL31" s="117"/>
      <c r="SEM31" s="105"/>
      <c r="SEN31" s="117"/>
      <c r="SEV31" s="116"/>
      <c r="SEY31" s="15"/>
      <c r="SEZ31" s="15"/>
      <c r="SFF31" s="118"/>
      <c r="SFG31" s="117"/>
      <c r="SFH31" s="105"/>
      <c r="SFI31" s="117"/>
      <c r="SFQ31" s="116"/>
      <c r="SFT31" s="15"/>
      <c r="SFU31" s="15"/>
      <c r="SGA31" s="118"/>
      <c r="SGB31" s="117"/>
      <c r="SGC31" s="105"/>
      <c r="SGD31" s="117"/>
      <c r="SGL31" s="116"/>
      <c r="SGO31" s="15"/>
      <c r="SGP31" s="15"/>
      <c r="SGV31" s="118"/>
      <c r="SGW31" s="117"/>
      <c r="SGX31" s="105"/>
      <c r="SGY31" s="117"/>
      <c r="SHG31" s="116"/>
      <c r="SHJ31" s="15"/>
      <c r="SHK31" s="15"/>
      <c r="SHQ31" s="118"/>
      <c r="SHR31" s="117"/>
      <c r="SHS31" s="105"/>
      <c r="SHT31" s="117"/>
      <c r="SIB31" s="116"/>
      <c r="SIE31" s="15"/>
      <c r="SIF31" s="15"/>
      <c r="SIL31" s="118"/>
      <c r="SIM31" s="117"/>
      <c r="SIN31" s="105"/>
      <c r="SIO31" s="117"/>
      <c r="SIW31" s="116"/>
      <c r="SIZ31" s="15"/>
      <c r="SJA31" s="15"/>
      <c r="SJG31" s="118"/>
      <c r="SJH31" s="117"/>
      <c r="SJI31" s="105"/>
      <c r="SJJ31" s="117"/>
      <c r="SJR31" s="116"/>
      <c r="SJU31" s="15"/>
      <c r="SJV31" s="15"/>
      <c r="SKB31" s="118"/>
      <c r="SKC31" s="117"/>
      <c r="SKD31" s="105"/>
      <c r="SKE31" s="117"/>
      <c r="SKM31" s="116"/>
      <c r="SKP31" s="15"/>
      <c r="SKQ31" s="15"/>
      <c r="SKW31" s="118"/>
      <c r="SKX31" s="117"/>
      <c r="SKY31" s="105"/>
      <c r="SKZ31" s="117"/>
      <c r="SLH31" s="116"/>
      <c r="SLK31" s="15"/>
      <c r="SLL31" s="15"/>
      <c r="SLR31" s="118"/>
      <c r="SLS31" s="117"/>
      <c r="SLT31" s="105"/>
      <c r="SLU31" s="117"/>
      <c r="SMC31" s="116"/>
      <c r="SMF31" s="15"/>
      <c r="SMG31" s="15"/>
      <c r="SMM31" s="118"/>
      <c r="SMN31" s="117"/>
      <c r="SMO31" s="105"/>
      <c r="SMP31" s="117"/>
      <c r="SMX31" s="116"/>
      <c r="SNA31" s="15"/>
      <c r="SNB31" s="15"/>
      <c r="SNH31" s="118"/>
      <c r="SNI31" s="117"/>
      <c r="SNJ31" s="105"/>
      <c r="SNK31" s="117"/>
      <c r="SNS31" s="116"/>
      <c r="SNV31" s="15"/>
      <c r="SNW31" s="15"/>
      <c r="SOC31" s="118"/>
      <c r="SOD31" s="117"/>
      <c r="SOE31" s="105"/>
      <c r="SOF31" s="117"/>
      <c r="SON31" s="116"/>
      <c r="SOQ31" s="15"/>
      <c r="SOR31" s="15"/>
      <c r="SOX31" s="118"/>
      <c r="SOY31" s="117"/>
      <c r="SOZ31" s="105"/>
      <c r="SPA31" s="117"/>
      <c r="SPI31" s="116"/>
      <c r="SPL31" s="15"/>
      <c r="SPM31" s="15"/>
      <c r="SPS31" s="118"/>
      <c r="SPT31" s="117"/>
      <c r="SPU31" s="105"/>
      <c r="SPV31" s="117"/>
      <c r="SQD31" s="116"/>
      <c r="SQG31" s="15"/>
      <c r="SQH31" s="15"/>
      <c r="SQN31" s="118"/>
      <c r="SQO31" s="117"/>
      <c r="SQP31" s="105"/>
      <c r="SQQ31" s="117"/>
      <c r="SQY31" s="116"/>
      <c r="SRB31" s="15"/>
      <c r="SRC31" s="15"/>
      <c r="SRI31" s="118"/>
      <c r="SRJ31" s="117"/>
      <c r="SRK31" s="105"/>
      <c r="SRL31" s="117"/>
      <c r="SRT31" s="116"/>
      <c r="SRW31" s="15"/>
      <c r="SRX31" s="15"/>
      <c r="SSD31" s="118"/>
      <c r="SSE31" s="117"/>
      <c r="SSF31" s="105"/>
      <c r="SSG31" s="117"/>
      <c r="SSO31" s="116"/>
      <c r="SSR31" s="15"/>
      <c r="SSS31" s="15"/>
      <c r="SSY31" s="118"/>
      <c r="SSZ31" s="117"/>
      <c r="STA31" s="105"/>
      <c r="STB31" s="117"/>
      <c r="STJ31" s="116"/>
      <c r="STM31" s="15"/>
      <c r="STN31" s="15"/>
      <c r="STT31" s="118"/>
      <c r="STU31" s="117"/>
      <c r="STV31" s="105"/>
      <c r="STW31" s="117"/>
      <c r="SUE31" s="116"/>
      <c r="SUH31" s="15"/>
      <c r="SUI31" s="15"/>
      <c r="SUO31" s="118"/>
      <c r="SUP31" s="117"/>
      <c r="SUQ31" s="105"/>
      <c r="SUR31" s="117"/>
      <c r="SUZ31" s="116"/>
      <c r="SVC31" s="15"/>
      <c r="SVD31" s="15"/>
      <c r="SVJ31" s="118"/>
      <c r="SVK31" s="117"/>
      <c r="SVL31" s="105"/>
      <c r="SVM31" s="117"/>
      <c r="SVU31" s="116"/>
      <c r="SVX31" s="15"/>
      <c r="SVY31" s="15"/>
      <c r="SWE31" s="118"/>
      <c r="SWF31" s="117"/>
      <c r="SWG31" s="105"/>
      <c r="SWH31" s="117"/>
      <c r="SWP31" s="116"/>
      <c r="SWS31" s="15"/>
      <c r="SWT31" s="15"/>
      <c r="SWZ31" s="118"/>
      <c r="SXA31" s="117"/>
      <c r="SXB31" s="105"/>
      <c r="SXC31" s="117"/>
      <c r="SXK31" s="116"/>
      <c r="SXN31" s="15"/>
      <c r="SXO31" s="15"/>
      <c r="SXU31" s="118"/>
      <c r="SXV31" s="117"/>
      <c r="SXW31" s="105"/>
      <c r="SXX31" s="117"/>
      <c r="SYF31" s="116"/>
      <c r="SYI31" s="15"/>
      <c r="SYJ31" s="15"/>
      <c r="SYP31" s="118"/>
      <c r="SYQ31" s="117"/>
      <c r="SYR31" s="105"/>
      <c r="SYS31" s="117"/>
      <c r="SZA31" s="116"/>
      <c r="SZD31" s="15"/>
      <c r="SZE31" s="15"/>
      <c r="SZK31" s="118"/>
      <c r="SZL31" s="117"/>
      <c r="SZM31" s="105"/>
      <c r="SZN31" s="117"/>
      <c r="SZV31" s="116"/>
      <c r="SZY31" s="15"/>
      <c r="SZZ31" s="15"/>
      <c r="TAF31" s="118"/>
      <c r="TAG31" s="117"/>
      <c r="TAH31" s="105"/>
      <c r="TAI31" s="117"/>
      <c r="TAQ31" s="116"/>
      <c r="TAT31" s="15"/>
      <c r="TAU31" s="15"/>
      <c r="TBA31" s="118"/>
      <c r="TBB31" s="117"/>
      <c r="TBC31" s="105"/>
      <c r="TBD31" s="117"/>
      <c r="TBL31" s="116"/>
      <c r="TBO31" s="15"/>
      <c r="TBP31" s="15"/>
      <c r="TBV31" s="118"/>
      <c r="TBW31" s="117"/>
      <c r="TBX31" s="105"/>
      <c r="TBY31" s="117"/>
      <c r="TCG31" s="116"/>
      <c r="TCJ31" s="15"/>
      <c r="TCK31" s="15"/>
      <c r="TCQ31" s="118"/>
      <c r="TCR31" s="117"/>
      <c r="TCS31" s="105"/>
      <c r="TCT31" s="117"/>
      <c r="TDB31" s="116"/>
      <c r="TDE31" s="15"/>
      <c r="TDF31" s="15"/>
      <c r="TDL31" s="118"/>
      <c r="TDM31" s="117"/>
      <c r="TDN31" s="105"/>
      <c r="TDO31" s="117"/>
      <c r="TDW31" s="116"/>
      <c r="TDZ31" s="15"/>
      <c r="TEA31" s="15"/>
      <c r="TEG31" s="118"/>
      <c r="TEH31" s="117"/>
      <c r="TEI31" s="105"/>
      <c r="TEJ31" s="117"/>
      <c r="TER31" s="116"/>
      <c r="TEU31" s="15"/>
      <c r="TEV31" s="15"/>
      <c r="TFB31" s="118"/>
      <c r="TFC31" s="117"/>
      <c r="TFD31" s="105"/>
      <c r="TFE31" s="117"/>
      <c r="TFM31" s="116"/>
      <c r="TFP31" s="15"/>
      <c r="TFQ31" s="15"/>
      <c r="TFW31" s="118"/>
      <c r="TFX31" s="117"/>
      <c r="TFY31" s="105"/>
      <c r="TFZ31" s="117"/>
      <c r="TGH31" s="116"/>
      <c r="TGK31" s="15"/>
      <c r="TGL31" s="15"/>
      <c r="TGR31" s="118"/>
      <c r="TGS31" s="117"/>
      <c r="TGT31" s="105"/>
      <c r="TGU31" s="117"/>
      <c r="THC31" s="116"/>
      <c r="THF31" s="15"/>
      <c r="THG31" s="15"/>
      <c r="THM31" s="118"/>
      <c r="THN31" s="117"/>
      <c r="THO31" s="105"/>
      <c r="THP31" s="117"/>
      <c r="THX31" s="116"/>
      <c r="TIA31" s="15"/>
      <c r="TIB31" s="15"/>
      <c r="TIH31" s="118"/>
      <c r="TII31" s="117"/>
      <c r="TIJ31" s="105"/>
      <c r="TIK31" s="117"/>
      <c r="TIS31" s="116"/>
      <c r="TIV31" s="15"/>
      <c r="TIW31" s="15"/>
      <c r="TJC31" s="118"/>
      <c r="TJD31" s="117"/>
      <c r="TJE31" s="105"/>
      <c r="TJF31" s="117"/>
      <c r="TJN31" s="116"/>
      <c r="TJQ31" s="15"/>
      <c r="TJR31" s="15"/>
      <c r="TJX31" s="118"/>
      <c r="TJY31" s="117"/>
      <c r="TJZ31" s="105"/>
      <c r="TKA31" s="117"/>
      <c r="TKI31" s="116"/>
      <c r="TKL31" s="15"/>
      <c r="TKM31" s="15"/>
      <c r="TKS31" s="118"/>
      <c r="TKT31" s="117"/>
      <c r="TKU31" s="105"/>
      <c r="TKV31" s="117"/>
      <c r="TLD31" s="116"/>
      <c r="TLG31" s="15"/>
      <c r="TLH31" s="15"/>
      <c r="TLN31" s="118"/>
      <c r="TLO31" s="117"/>
      <c r="TLP31" s="105"/>
      <c r="TLQ31" s="117"/>
      <c r="TLY31" s="116"/>
      <c r="TMB31" s="15"/>
      <c r="TMC31" s="15"/>
      <c r="TMI31" s="118"/>
      <c r="TMJ31" s="117"/>
      <c r="TMK31" s="105"/>
      <c r="TML31" s="117"/>
      <c r="TMT31" s="116"/>
      <c r="TMW31" s="15"/>
      <c r="TMX31" s="15"/>
      <c r="TND31" s="118"/>
      <c r="TNE31" s="117"/>
      <c r="TNF31" s="105"/>
      <c r="TNG31" s="117"/>
      <c r="TNO31" s="116"/>
      <c r="TNR31" s="15"/>
      <c r="TNS31" s="15"/>
      <c r="TNY31" s="118"/>
      <c r="TNZ31" s="117"/>
      <c r="TOA31" s="105"/>
      <c r="TOB31" s="117"/>
      <c r="TOJ31" s="116"/>
      <c r="TOM31" s="15"/>
      <c r="TON31" s="15"/>
      <c r="TOT31" s="118"/>
      <c r="TOU31" s="117"/>
      <c r="TOV31" s="105"/>
      <c r="TOW31" s="117"/>
      <c r="TPE31" s="116"/>
      <c r="TPH31" s="15"/>
      <c r="TPI31" s="15"/>
      <c r="TPO31" s="118"/>
      <c r="TPP31" s="117"/>
      <c r="TPQ31" s="105"/>
      <c r="TPR31" s="117"/>
      <c r="TPZ31" s="116"/>
      <c r="TQC31" s="15"/>
      <c r="TQD31" s="15"/>
      <c r="TQJ31" s="118"/>
      <c r="TQK31" s="117"/>
      <c r="TQL31" s="105"/>
      <c r="TQM31" s="117"/>
      <c r="TQU31" s="116"/>
      <c r="TQX31" s="15"/>
      <c r="TQY31" s="15"/>
      <c r="TRE31" s="118"/>
      <c r="TRF31" s="117"/>
      <c r="TRG31" s="105"/>
      <c r="TRH31" s="117"/>
      <c r="TRP31" s="116"/>
      <c r="TRS31" s="15"/>
      <c r="TRT31" s="15"/>
      <c r="TRZ31" s="118"/>
      <c r="TSA31" s="117"/>
      <c r="TSB31" s="105"/>
      <c r="TSC31" s="117"/>
      <c r="TSK31" s="116"/>
      <c r="TSN31" s="15"/>
      <c r="TSO31" s="15"/>
      <c r="TSU31" s="118"/>
      <c r="TSV31" s="117"/>
      <c r="TSW31" s="105"/>
      <c r="TSX31" s="117"/>
      <c r="TTF31" s="116"/>
      <c r="TTI31" s="15"/>
      <c r="TTJ31" s="15"/>
      <c r="TTP31" s="118"/>
      <c r="TTQ31" s="117"/>
      <c r="TTR31" s="105"/>
      <c r="TTS31" s="117"/>
      <c r="TUA31" s="116"/>
      <c r="TUD31" s="15"/>
      <c r="TUE31" s="15"/>
      <c r="TUK31" s="118"/>
      <c r="TUL31" s="117"/>
      <c r="TUM31" s="105"/>
      <c r="TUN31" s="117"/>
      <c r="TUV31" s="116"/>
      <c r="TUY31" s="15"/>
      <c r="TUZ31" s="15"/>
      <c r="TVF31" s="118"/>
      <c r="TVG31" s="117"/>
      <c r="TVH31" s="105"/>
      <c r="TVI31" s="117"/>
      <c r="TVQ31" s="116"/>
      <c r="TVT31" s="15"/>
      <c r="TVU31" s="15"/>
      <c r="TWA31" s="118"/>
      <c r="TWB31" s="117"/>
      <c r="TWC31" s="105"/>
      <c r="TWD31" s="117"/>
      <c r="TWL31" s="116"/>
      <c r="TWO31" s="15"/>
      <c r="TWP31" s="15"/>
      <c r="TWV31" s="118"/>
      <c r="TWW31" s="117"/>
      <c r="TWX31" s="105"/>
      <c r="TWY31" s="117"/>
      <c r="TXG31" s="116"/>
      <c r="TXJ31" s="15"/>
      <c r="TXK31" s="15"/>
      <c r="TXQ31" s="118"/>
      <c r="TXR31" s="117"/>
      <c r="TXS31" s="105"/>
      <c r="TXT31" s="117"/>
      <c r="TYB31" s="116"/>
      <c r="TYE31" s="15"/>
      <c r="TYF31" s="15"/>
      <c r="TYL31" s="118"/>
      <c r="TYM31" s="117"/>
      <c r="TYN31" s="105"/>
      <c r="TYO31" s="117"/>
      <c r="TYW31" s="116"/>
      <c r="TYZ31" s="15"/>
      <c r="TZA31" s="15"/>
      <c r="TZG31" s="118"/>
      <c r="TZH31" s="117"/>
      <c r="TZI31" s="105"/>
      <c r="TZJ31" s="117"/>
      <c r="TZR31" s="116"/>
      <c r="TZU31" s="15"/>
      <c r="TZV31" s="15"/>
      <c r="UAB31" s="118"/>
      <c r="UAC31" s="117"/>
      <c r="UAD31" s="105"/>
      <c r="UAE31" s="117"/>
      <c r="UAM31" s="116"/>
      <c r="UAP31" s="15"/>
      <c r="UAQ31" s="15"/>
      <c r="UAW31" s="118"/>
      <c r="UAX31" s="117"/>
      <c r="UAY31" s="105"/>
      <c r="UAZ31" s="117"/>
      <c r="UBH31" s="116"/>
      <c r="UBK31" s="15"/>
      <c r="UBL31" s="15"/>
      <c r="UBR31" s="118"/>
      <c r="UBS31" s="117"/>
      <c r="UBT31" s="105"/>
      <c r="UBU31" s="117"/>
      <c r="UCC31" s="116"/>
      <c r="UCF31" s="15"/>
      <c r="UCG31" s="15"/>
      <c r="UCM31" s="118"/>
      <c r="UCN31" s="117"/>
      <c r="UCO31" s="105"/>
      <c r="UCP31" s="117"/>
      <c r="UCX31" s="116"/>
      <c r="UDA31" s="15"/>
      <c r="UDB31" s="15"/>
      <c r="UDH31" s="118"/>
      <c r="UDI31" s="117"/>
      <c r="UDJ31" s="105"/>
      <c r="UDK31" s="117"/>
      <c r="UDS31" s="116"/>
      <c r="UDV31" s="15"/>
      <c r="UDW31" s="15"/>
      <c r="UEC31" s="118"/>
      <c r="UED31" s="117"/>
      <c r="UEE31" s="105"/>
      <c r="UEF31" s="117"/>
      <c r="UEN31" s="116"/>
      <c r="UEQ31" s="15"/>
      <c r="UER31" s="15"/>
      <c r="UEX31" s="118"/>
      <c r="UEY31" s="117"/>
      <c r="UEZ31" s="105"/>
      <c r="UFA31" s="117"/>
      <c r="UFI31" s="116"/>
      <c r="UFL31" s="15"/>
      <c r="UFM31" s="15"/>
      <c r="UFS31" s="118"/>
      <c r="UFT31" s="117"/>
      <c r="UFU31" s="105"/>
      <c r="UFV31" s="117"/>
      <c r="UGD31" s="116"/>
      <c r="UGG31" s="15"/>
      <c r="UGH31" s="15"/>
      <c r="UGN31" s="118"/>
      <c r="UGO31" s="117"/>
      <c r="UGP31" s="105"/>
      <c r="UGQ31" s="117"/>
      <c r="UGY31" s="116"/>
      <c r="UHB31" s="15"/>
      <c r="UHC31" s="15"/>
      <c r="UHI31" s="118"/>
      <c r="UHJ31" s="117"/>
      <c r="UHK31" s="105"/>
      <c r="UHL31" s="117"/>
      <c r="UHT31" s="116"/>
      <c r="UHW31" s="15"/>
      <c r="UHX31" s="15"/>
      <c r="UID31" s="118"/>
      <c r="UIE31" s="117"/>
      <c r="UIF31" s="105"/>
      <c r="UIG31" s="117"/>
      <c r="UIO31" s="116"/>
      <c r="UIR31" s="15"/>
      <c r="UIS31" s="15"/>
      <c r="UIY31" s="118"/>
      <c r="UIZ31" s="117"/>
      <c r="UJA31" s="105"/>
      <c r="UJB31" s="117"/>
      <c r="UJJ31" s="116"/>
      <c r="UJM31" s="15"/>
      <c r="UJN31" s="15"/>
      <c r="UJT31" s="118"/>
      <c r="UJU31" s="117"/>
      <c r="UJV31" s="105"/>
      <c r="UJW31" s="117"/>
      <c r="UKE31" s="116"/>
      <c r="UKH31" s="15"/>
      <c r="UKI31" s="15"/>
      <c r="UKO31" s="118"/>
      <c r="UKP31" s="117"/>
      <c r="UKQ31" s="105"/>
      <c r="UKR31" s="117"/>
      <c r="UKZ31" s="116"/>
      <c r="ULC31" s="15"/>
      <c r="ULD31" s="15"/>
      <c r="ULJ31" s="118"/>
      <c r="ULK31" s="117"/>
      <c r="ULL31" s="105"/>
      <c r="ULM31" s="117"/>
      <c r="ULU31" s="116"/>
      <c r="ULX31" s="15"/>
      <c r="ULY31" s="15"/>
      <c r="UME31" s="118"/>
      <c r="UMF31" s="117"/>
      <c r="UMG31" s="105"/>
      <c r="UMH31" s="117"/>
      <c r="UMP31" s="116"/>
      <c r="UMS31" s="15"/>
      <c r="UMT31" s="15"/>
      <c r="UMZ31" s="118"/>
      <c r="UNA31" s="117"/>
      <c r="UNB31" s="105"/>
      <c r="UNC31" s="117"/>
      <c r="UNK31" s="116"/>
      <c r="UNN31" s="15"/>
      <c r="UNO31" s="15"/>
      <c r="UNU31" s="118"/>
      <c r="UNV31" s="117"/>
      <c r="UNW31" s="105"/>
      <c r="UNX31" s="117"/>
      <c r="UOF31" s="116"/>
      <c r="UOI31" s="15"/>
      <c r="UOJ31" s="15"/>
      <c r="UOP31" s="118"/>
      <c r="UOQ31" s="117"/>
      <c r="UOR31" s="105"/>
      <c r="UOS31" s="117"/>
      <c r="UPA31" s="116"/>
      <c r="UPD31" s="15"/>
      <c r="UPE31" s="15"/>
      <c r="UPK31" s="118"/>
      <c r="UPL31" s="117"/>
      <c r="UPM31" s="105"/>
      <c r="UPN31" s="117"/>
      <c r="UPV31" s="116"/>
      <c r="UPY31" s="15"/>
      <c r="UPZ31" s="15"/>
      <c r="UQF31" s="118"/>
      <c r="UQG31" s="117"/>
      <c r="UQH31" s="105"/>
      <c r="UQI31" s="117"/>
      <c r="UQQ31" s="116"/>
      <c r="UQT31" s="15"/>
      <c r="UQU31" s="15"/>
      <c r="URA31" s="118"/>
      <c r="URB31" s="117"/>
      <c r="URC31" s="105"/>
      <c r="URD31" s="117"/>
      <c r="URL31" s="116"/>
      <c r="URO31" s="15"/>
      <c r="URP31" s="15"/>
      <c r="URV31" s="118"/>
      <c r="URW31" s="117"/>
      <c r="URX31" s="105"/>
      <c r="URY31" s="117"/>
      <c r="USG31" s="116"/>
      <c r="USJ31" s="15"/>
      <c r="USK31" s="15"/>
      <c r="USQ31" s="118"/>
      <c r="USR31" s="117"/>
      <c r="USS31" s="105"/>
      <c r="UST31" s="117"/>
      <c r="UTB31" s="116"/>
      <c r="UTE31" s="15"/>
      <c r="UTF31" s="15"/>
      <c r="UTL31" s="118"/>
      <c r="UTM31" s="117"/>
      <c r="UTN31" s="105"/>
      <c r="UTO31" s="117"/>
      <c r="UTW31" s="116"/>
      <c r="UTZ31" s="15"/>
      <c r="UUA31" s="15"/>
      <c r="UUG31" s="118"/>
      <c r="UUH31" s="117"/>
      <c r="UUI31" s="105"/>
      <c r="UUJ31" s="117"/>
      <c r="UUR31" s="116"/>
      <c r="UUU31" s="15"/>
      <c r="UUV31" s="15"/>
      <c r="UVB31" s="118"/>
      <c r="UVC31" s="117"/>
      <c r="UVD31" s="105"/>
      <c r="UVE31" s="117"/>
      <c r="UVM31" s="116"/>
      <c r="UVP31" s="15"/>
      <c r="UVQ31" s="15"/>
      <c r="UVW31" s="118"/>
      <c r="UVX31" s="117"/>
      <c r="UVY31" s="105"/>
      <c r="UVZ31" s="117"/>
      <c r="UWH31" s="116"/>
      <c r="UWK31" s="15"/>
      <c r="UWL31" s="15"/>
      <c r="UWR31" s="118"/>
      <c r="UWS31" s="117"/>
      <c r="UWT31" s="105"/>
      <c r="UWU31" s="117"/>
      <c r="UXC31" s="116"/>
      <c r="UXF31" s="15"/>
      <c r="UXG31" s="15"/>
      <c r="UXM31" s="118"/>
      <c r="UXN31" s="117"/>
      <c r="UXO31" s="105"/>
      <c r="UXP31" s="117"/>
      <c r="UXX31" s="116"/>
      <c r="UYA31" s="15"/>
      <c r="UYB31" s="15"/>
      <c r="UYH31" s="118"/>
      <c r="UYI31" s="117"/>
      <c r="UYJ31" s="105"/>
      <c r="UYK31" s="117"/>
      <c r="UYS31" s="116"/>
      <c r="UYV31" s="15"/>
      <c r="UYW31" s="15"/>
      <c r="UZC31" s="118"/>
      <c r="UZD31" s="117"/>
      <c r="UZE31" s="105"/>
      <c r="UZF31" s="117"/>
      <c r="UZN31" s="116"/>
      <c r="UZQ31" s="15"/>
      <c r="UZR31" s="15"/>
      <c r="UZX31" s="118"/>
      <c r="UZY31" s="117"/>
      <c r="UZZ31" s="105"/>
      <c r="VAA31" s="117"/>
      <c r="VAI31" s="116"/>
      <c r="VAL31" s="15"/>
      <c r="VAM31" s="15"/>
      <c r="VAS31" s="118"/>
      <c r="VAT31" s="117"/>
      <c r="VAU31" s="105"/>
      <c r="VAV31" s="117"/>
      <c r="VBD31" s="116"/>
      <c r="VBG31" s="15"/>
      <c r="VBH31" s="15"/>
      <c r="VBN31" s="118"/>
      <c r="VBO31" s="117"/>
      <c r="VBP31" s="105"/>
      <c r="VBQ31" s="117"/>
      <c r="VBY31" s="116"/>
      <c r="VCB31" s="15"/>
      <c r="VCC31" s="15"/>
      <c r="VCI31" s="118"/>
      <c r="VCJ31" s="117"/>
      <c r="VCK31" s="105"/>
      <c r="VCL31" s="117"/>
      <c r="VCT31" s="116"/>
      <c r="VCW31" s="15"/>
      <c r="VCX31" s="15"/>
      <c r="VDD31" s="118"/>
      <c r="VDE31" s="117"/>
      <c r="VDF31" s="105"/>
      <c r="VDG31" s="117"/>
      <c r="VDO31" s="116"/>
      <c r="VDR31" s="15"/>
      <c r="VDS31" s="15"/>
      <c r="VDY31" s="118"/>
      <c r="VDZ31" s="117"/>
      <c r="VEA31" s="105"/>
      <c r="VEB31" s="117"/>
      <c r="VEJ31" s="116"/>
      <c r="VEM31" s="15"/>
      <c r="VEN31" s="15"/>
      <c r="VET31" s="118"/>
      <c r="VEU31" s="117"/>
      <c r="VEV31" s="105"/>
      <c r="VEW31" s="117"/>
      <c r="VFE31" s="116"/>
      <c r="VFH31" s="15"/>
      <c r="VFI31" s="15"/>
      <c r="VFO31" s="118"/>
      <c r="VFP31" s="117"/>
      <c r="VFQ31" s="105"/>
      <c r="VFR31" s="117"/>
      <c r="VFZ31" s="116"/>
      <c r="VGC31" s="15"/>
      <c r="VGD31" s="15"/>
      <c r="VGJ31" s="118"/>
      <c r="VGK31" s="117"/>
      <c r="VGL31" s="105"/>
      <c r="VGM31" s="117"/>
      <c r="VGU31" s="116"/>
      <c r="VGX31" s="15"/>
      <c r="VGY31" s="15"/>
      <c r="VHE31" s="118"/>
      <c r="VHF31" s="117"/>
      <c r="VHG31" s="105"/>
      <c r="VHH31" s="117"/>
      <c r="VHP31" s="116"/>
      <c r="VHS31" s="15"/>
      <c r="VHT31" s="15"/>
      <c r="VHZ31" s="118"/>
      <c r="VIA31" s="117"/>
      <c r="VIB31" s="105"/>
      <c r="VIC31" s="117"/>
      <c r="VIK31" s="116"/>
      <c r="VIN31" s="15"/>
      <c r="VIO31" s="15"/>
      <c r="VIU31" s="118"/>
      <c r="VIV31" s="117"/>
      <c r="VIW31" s="105"/>
      <c r="VIX31" s="117"/>
      <c r="VJF31" s="116"/>
      <c r="VJI31" s="15"/>
      <c r="VJJ31" s="15"/>
      <c r="VJP31" s="118"/>
      <c r="VJQ31" s="117"/>
      <c r="VJR31" s="105"/>
      <c r="VJS31" s="117"/>
      <c r="VKA31" s="116"/>
      <c r="VKD31" s="15"/>
      <c r="VKE31" s="15"/>
      <c r="VKK31" s="118"/>
      <c r="VKL31" s="117"/>
      <c r="VKM31" s="105"/>
      <c r="VKN31" s="117"/>
      <c r="VKV31" s="116"/>
      <c r="VKY31" s="15"/>
      <c r="VKZ31" s="15"/>
      <c r="VLF31" s="118"/>
      <c r="VLG31" s="117"/>
      <c r="VLH31" s="105"/>
      <c r="VLI31" s="117"/>
      <c r="VLQ31" s="116"/>
      <c r="VLT31" s="15"/>
      <c r="VLU31" s="15"/>
      <c r="VMA31" s="118"/>
      <c r="VMB31" s="117"/>
      <c r="VMC31" s="105"/>
      <c r="VMD31" s="117"/>
      <c r="VML31" s="116"/>
      <c r="VMO31" s="15"/>
      <c r="VMP31" s="15"/>
      <c r="VMV31" s="118"/>
      <c r="VMW31" s="117"/>
      <c r="VMX31" s="105"/>
      <c r="VMY31" s="117"/>
      <c r="VNG31" s="116"/>
      <c r="VNJ31" s="15"/>
      <c r="VNK31" s="15"/>
      <c r="VNQ31" s="118"/>
      <c r="VNR31" s="117"/>
      <c r="VNS31" s="105"/>
      <c r="VNT31" s="117"/>
      <c r="VOB31" s="116"/>
      <c r="VOE31" s="15"/>
      <c r="VOF31" s="15"/>
      <c r="VOL31" s="118"/>
      <c r="VOM31" s="117"/>
      <c r="VON31" s="105"/>
      <c r="VOO31" s="117"/>
      <c r="VOW31" s="116"/>
      <c r="VOZ31" s="15"/>
      <c r="VPA31" s="15"/>
      <c r="VPG31" s="118"/>
      <c r="VPH31" s="117"/>
      <c r="VPI31" s="105"/>
      <c r="VPJ31" s="117"/>
      <c r="VPR31" s="116"/>
      <c r="VPU31" s="15"/>
      <c r="VPV31" s="15"/>
      <c r="VQB31" s="118"/>
      <c r="VQC31" s="117"/>
      <c r="VQD31" s="105"/>
      <c r="VQE31" s="117"/>
      <c r="VQM31" s="116"/>
      <c r="VQP31" s="15"/>
      <c r="VQQ31" s="15"/>
      <c r="VQW31" s="118"/>
      <c r="VQX31" s="117"/>
      <c r="VQY31" s="105"/>
      <c r="VQZ31" s="117"/>
      <c r="VRH31" s="116"/>
      <c r="VRK31" s="15"/>
      <c r="VRL31" s="15"/>
      <c r="VRR31" s="118"/>
      <c r="VRS31" s="117"/>
      <c r="VRT31" s="105"/>
      <c r="VRU31" s="117"/>
      <c r="VSC31" s="116"/>
      <c r="VSF31" s="15"/>
      <c r="VSG31" s="15"/>
      <c r="VSM31" s="118"/>
      <c r="VSN31" s="117"/>
      <c r="VSO31" s="105"/>
      <c r="VSP31" s="117"/>
      <c r="VSX31" s="116"/>
      <c r="VTA31" s="15"/>
      <c r="VTB31" s="15"/>
      <c r="VTH31" s="118"/>
      <c r="VTI31" s="117"/>
      <c r="VTJ31" s="105"/>
      <c r="VTK31" s="117"/>
      <c r="VTS31" s="116"/>
      <c r="VTV31" s="15"/>
      <c r="VTW31" s="15"/>
      <c r="VUC31" s="118"/>
      <c r="VUD31" s="117"/>
      <c r="VUE31" s="105"/>
      <c r="VUF31" s="117"/>
      <c r="VUN31" s="116"/>
      <c r="VUQ31" s="15"/>
      <c r="VUR31" s="15"/>
      <c r="VUX31" s="118"/>
      <c r="VUY31" s="117"/>
      <c r="VUZ31" s="105"/>
      <c r="VVA31" s="117"/>
      <c r="VVI31" s="116"/>
      <c r="VVL31" s="15"/>
      <c r="VVM31" s="15"/>
      <c r="VVS31" s="118"/>
      <c r="VVT31" s="117"/>
      <c r="VVU31" s="105"/>
      <c r="VVV31" s="117"/>
      <c r="VWD31" s="116"/>
      <c r="VWG31" s="15"/>
      <c r="VWH31" s="15"/>
      <c r="VWN31" s="118"/>
      <c r="VWO31" s="117"/>
      <c r="VWP31" s="105"/>
      <c r="VWQ31" s="117"/>
      <c r="VWY31" s="116"/>
      <c r="VXB31" s="15"/>
      <c r="VXC31" s="15"/>
      <c r="VXI31" s="118"/>
      <c r="VXJ31" s="117"/>
      <c r="VXK31" s="105"/>
      <c r="VXL31" s="117"/>
      <c r="VXT31" s="116"/>
      <c r="VXW31" s="15"/>
      <c r="VXX31" s="15"/>
      <c r="VYD31" s="118"/>
      <c r="VYE31" s="117"/>
      <c r="VYF31" s="105"/>
      <c r="VYG31" s="117"/>
      <c r="VYO31" s="116"/>
      <c r="VYR31" s="15"/>
      <c r="VYS31" s="15"/>
      <c r="VYY31" s="118"/>
      <c r="VYZ31" s="117"/>
      <c r="VZA31" s="105"/>
      <c r="VZB31" s="117"/>
      <c r="VZJ31" s="116"/>
      <c r="VZM31" s="15"/>
      <c r="VZN31" s="15"/>
      <c r="VZT31" s="118"/>
      <c r="VZU31" s="117"/>
      <c r="VZV31" s="105"/>
      <c r="VZW31" s="117"/>
      <c r="WAE31" s="116"/>
      <c r="WAH31" s="15"/>
      <c r="WAI31" s="15"/>
      <c r="WAO31" s="118"/>
      <c r="WAP31" s="117"/>
      <c r="WAQ31" s="105"/>
      <c r="WAR31" s="117"/>
      <c r="WAZ31" s="116"/>
      <c r="WBC31" s="15"/>
      <c r="WBD31" s="15"/>
      <c r="WBJ31" s="118"/>
      <c r="WBK31" s="117"/>
      <c r="WBL31" s="105"/>
      <c r="WBM31" s="117"/>
      <c r="WBU31" s="116"/>
      <c r="WBX31" s="15"/>
      <c r="WBY31" s="15"/>
      <c r="WCE31" s="118"/>
      <c r="WCF31" s="117"/>
      <c r="WCG31" s="105"/>
      <c r="WCH31" s="117"/>
      <c r="WCP31" s="116"/>
      <c r="WCS31" s="15"/>
      <c r="WCT31" s="15"/>
      <c r="WCZ31" s="118"/>
      <c r="WDA31" s="117"/>
      <c r="WDB31" s="105"/>
      <c r="WDC31" s="117"/>
      <c r="WDK31" s="116"/>
      <c r="WDN31" s="15"/>
      <c r="WDO31" s="15"/>
      <c r="WDU31" s="118"/>
      <c r="WDV31" s="117"/>
      <c r="WDW31" s="105"/>
      <c r="WDX31" s="117"/>
      <c r="WEF31" s="116"/>
      <c r="WEI31" s="15"/>
      <c r="WEJ31" s="15"/>
      <c r="WEP31" s="118"/>
      <c r="WEQ31" s="117"/>
      <c r="WER31" s="105"/>
      <c r="WES31" s="117"/>
      <c r="WFA31" s="116"/>
      <c r="WFD31" s="15"/>
      <c r="WFE31" s="15"/>
      <c r="WFK31" s="118"/>
      <c r="WFL31" s="117"/>
      <c r="WFM31" s="105"/>
      <c r="WFN31" s="117"/>
      <c r="WFV31" s="116"/>
      <c r="WFY31" s="15"/>
      <c r="WFZ31" s="15"/>
      <c r="WGF31" s="118"/>
      <c r="WGG31" s="117"/>
      <c r="WGH31" s="105"/>
      <c r="WGI31" s="117"/>
      <c r="WGQ31" s="116"/>
      <c r="WGT31" s="15"/>
      <c r="WGU31" s="15"/>
      <c r="WHA31" s="118"/>
      <c r="WHB31" s="117"/>
      <c r="WHC31" s="105"/>
      <c r="WHD31" s="117"/>
      <c r="WHL31" s="116"/>
      <c r="WHO31" s="15"/>
      <c r="WHP31" s="15"/>
      <c r="WHV31" s="118"/>
      <c r="WHW31" s="117"/>
      <c r="WHX31" s="105"/>
      <c r="WHY31" s="117"/>
      <c r="WIG31" s="116"/>
      <c r="WIJ31" s="15"/>
      <c r="WIK31" s="15"/>
      <c r="WIQ31" s="118"/>
      <c r="WIR31" s="117"/>
      <c r="WIS31" s="105"/>
      <c r="WIT31" s="117"/>
      <c r="WJB31" s="116"/>
      <c r="WJE31" s="15"/>
      <c r="WJF31" s="15"/>
      <c r="WJL31" s="118"/>
      <c r="WJM31" s="117"/>
      <c r="WJN31" s="105"/>
      <c r="WJO31" s="117"/>
      <c r="WJW31" s="116"/>
      <c r="WJZ31" s="15"/>
      <c r="WKA31" s="15"/>
      <c r="WKG31" s="118"/>
      <c r="WKH31" s="117"/>
      <c r="WKI31" s="105"/>
      <c r="WKJ31" s="117"/>
      <c r="WKR31" s="116"/>
      <c r="WKU31" s="15"/>
      <c r="WKV31" s="15"/>
      <c r="WLB31" s="118"/>
      <c r="WLC31" s="117"/>
      <c r="WLD31" s="105"/>
      <c r="WLE31" s="117"/>
      <c r="WLM31" s="116"/>
      <c r="WLP31" s="15"/>
      <c r="WLQ31" s="15"/>
      <c r="WLW31" s="118"/>
      <c r="WLX31" s="117"/>
      <c r="WLY31" s="105"/>
      <c r="WLZ31" s="117"/>
      <c r="WMH31" s="116"/>
      <c r="WMK31" s="15"/>
      <c r="WML31" s="15"/>
      <c r="WMR31" s="118"/>
      <c r="WMS31" s="117"/>
      <c r="WMT31" s="105"/>
      <c r="WMU31" s="117"/>
      <c r="WNC31" s="116"/>
      <c r="WNF31" s="15"/>
      <c r="WNG31" s="15"/>
      <c r="WNM31" s="118"/>
      <c r="WNN31" s="117"/>
      <c r="WNO31" s="105"/>
      <c r="WNP31" s="117"/>
      <c r="WNX31" s="116"/>
      <c r="WOA31" s="15"/>
      <c r="WOB31" s="15"/>
      <c r="WOH31" s="118"/>
      <c r="WOI31" s="117"/>
      <c r="WOJ31" s="105"/>
      <c r="WOK31" s="117"/>
      <c r="WOS31" s="116"/>
      <c r="WOV31" s="15"/>
      <c r="WOW31" s="15"/>
      <c r="WPC31" s="118"/>
      <c r="WPD31" s="117"/>
      <c r="WPE31" s="105"/>
      <c r="WPF31" s="117"/>
      <c r="WPN31" s="116"/>
      <c r="WPQ31" s="15"/>
      <c r="WPR31" s="15"/>
      <c r="WPX31" s="118"/>
      <c r="WPY31" s="117"/>
      <c r="WPZ31" s="105"/>
      <c r="WQA31" s="117"/>
      <c r="WQI31" s="116"/>
      <c r="WQL31" s="15"/>
      <c r="WQM31" s="15"/>
      <c r="WQS31" s="118"/>
      <c r="WQT31" s="117"/>
      <c r="WQU31" s="105"/>
      <c r="WQV31" s="117"/>
      <c r="WRD31" s="116"/>
      <c r="WRG31" s="15"/>
      <c r="WRH31" s="15"/>
      <c r="WRN31" s="118"/>
      <c r="WRO31" s="117"/>
      <c r="WRP31" s="105"/>
      <c r="WRQ31" s="117"/>
      <c r="WRY31" s="116"/>
      <c r="WSB31" s="15"/>
      <c r="WSC31" s="15"/>
      <c r="WSI31" s="118"/>
      <c r="WSJ31" s="117"/>
      <c r="WSK31" s="105"/>
      <c r="WSL31" s="117"/>
      <c r="WST31" s="116"/>
      <c r="WSW31" s="15"/>
      <c r="WSX31" s="15"/>
      <c r="WTD31" s="118"/>
      <c r="WTE31" s="117"/>
      <c r="WTF31" s="105"/>
      <c r="WTG31" s="117"/>
      <c r="WTO31" s="116"/>
      <c r="WTR31" s="15"/>
      <c r="WTS31" s="15"/>
      <c r="WTY31" s="118"/>
      <c r="WTZ31" s="117"/>
      <c r="WUA31" s="105"/>
      <c r="WUB31" s="117"/>
      <c r="WUJ31" s="116"/>
      <c r="WUM31" s="15"/>
      <c r="WUN31" s="15"/>
      <c r="WUT31" s="118"/>
      <c r="WUU31" s="117"/>
      <c r="WUV31" s="105"/>
      <c r="WUW31" s="117"/>
      <c r="WVE31" s="116"/>
      <c r="WVH31" s="15"/>
      <c r="WVI31" s="15"/>
      <c r="WVO31" s="118"/>
      <c r="WVP31" s="117"/>
      <c r="WVQ31" s="105"/>
      <c r="WVR31" s="117"/>
      <c r="WVZ31" s="116"/>
      <c r="WWC31" s="15"/>
      <c r="WWD31" s="15"/>
      <c r="WWJ31" s="118"/>
      <c r="WWK31" s="117"/>
      <c r="WWL31" s="105"/>
      <c r="WWM31" s="117"/>
      <c r="WWU31" s="116"/>
      <c r="WWX31" s="15"/>
      <c r="WWY31" s="15"/>
      <c r="WXE31" s="118"/>
      <c r="WXF31" s="117"/>
      <c r="WXG31" s="105"/>
      <c r="WXH31" s="117"/>
      <c r="WXP31" s="116"/>
      <c r="WXS31" s="15"/>
      <c r="WXT31" s="15"/>
      <c r="WXZ31" s="118"/>
      <c r="WYA31" s="117"/>
      <c r="WYB31" s="105"/>
      <c r="WYC31" s="117"/>
      <c r="WYK31" s="116"/>
      <c r="WYN31" s="15"/>
      <c r="WYO31" s="15"/>
      <c r="WYU31" s="118"/>
      <c r="WYV31" s="117"/>
      <c r="WYW31" s="105"/>
      <c r="WYX31" s="117"/>
      <c r="WZF31" s="116"/>
      <c r="WZI31" s="15"/>
      <c r="WZJ31" s="15"/>
      <c r="WZP31" s="118"/>
      <c r="WZQ31" s="117"/>
      <c r="WZR31" s="105"/>
      <c r="WZS31" s="117"/>
      <c r="XAA31" s="116"/>
      <c r="XAD31" s="15"/>
      <c r="XAE31" s="15"/>
      <c r="XAK31" s="118"/>
      <c r="XAL31" s="117"/>
      <c r="XAM31" s="105"/>
      <c r="XAN31" s="117"/>
      <c r="XAV31" s="116"/>
      <c r="XAY31" s="15"/>
      <c r="XAZ31" s="15"/>
      <c r="XBF31" s="118"/>
      <c r="XBG31" s="117"/>
      <c r="XBH31" s="105"/>
      <c r="XBI31" s="117"/>
      <c r="XBQ31" s="116"/>
      <c r="XBT31" s="15"/>
      <c r="XBU31" s="15"/>
      <c r="XCA31" s="118"/>
      <c r="XCB31" s="117"/>
      <c r="XCC31" s="105"/>
      <c r="XCD31" s="117"/>
      <c r="XCL31" s="116"/>
      <c r="XCO31" s="15"/>
      <c r="XCP31" s="15"/>
      <c r="XCV31" s="118"/>
      <c r="XCW31" s="117"/>
      <c r="XCX31" s="105"/>
      <c r="XCY31" s="117"/>
      <c r="XDG31" s="116"/>
      <c r="XDJ31" s="15"/>
      <c r="XDK31" s="15"/>
      <c r="XDQ31" s="118"/>
      <c r="XDR31" s="117"/>
      <c r="XDS31" s="105"/>
      <c r="XDT31" s="117"/>
      <c r="XEB31" s="116"/>
      <c r="XEE31" s="15"/>
      <c r="XEF31" s="15"/>
      <c r="XEL31" s="118"/>
      <c r="XEM31" s="117"/>
      <c r="XEN31" s="105"/>
      <c r="XEO31" s="117"/>
      <c r="XEW31" s="116"/>
      <c r="XEZ31" s="15"/>
      <c r="XFA31" s="15"/>
    </row>
    <row r="32" spans="1:1018 1026:2047 2055:3067 3073:4096 4102:5113 5121:6142 6150:8191 8197:9216 9219:10237 10245:12286 12292:13311 13314:14332 14340:16381" s="120" customFormat="1" x14ac:dyDescent="0.25">
      <c r="A32" s="17"/>
      <c r="B32" s="120">
        <v>525</v>
      </c>
      <c r="C32" s="120" t="s">
        <v>21</v>
      </c>
      <c r="D32" s="121" t="s">
        <v>636</v>
      </c>
      <c r="E32" s="120">
        <v>3</v>
      </c>
      <c r="G32" s="122" t="s">
        <v>327</v>
      </c>
      <c r="H32" s="123" t="s">
        <v>1039</v>
      </c>
      <c r="I32" s="106">
        <f>875397-455820.1-100000+163172</f>
        <v>482748.9</v>
      </c>
      <c r="J32" s="123" t="s">
        <v>1036</v>
      </c>
      <c r="K32" s="121" t="s">
        <v>57</v>
      </c>
      <c r="L32" s="121" t="s">
        <v>57</v>
      </c>
      <c r="M32" s="121" t="s">
        <v>57</v>
      </c>
      <c r="N32" s="121" t="s">
        <v>57</v>
      </c>
      <c r="O32" s="121" t="s">
        <v>57</v>
      </c>
      <c r="P32" s="121" t="s">
        <v>57</v>
      </c>
      <c r="Q32" s="120" t="s">
        <v>57</v>
      </c>
      <c r="R32" s="124" t="s">
        <v>57</v>
      </c>
      <c r="S32" s="121" t="s">
        <v>57</v>
      </c>
      <c r="T32" s="121"/>
      <c r="U32" s="17"/>
      <c r="V32" s="15"/>
      <c r="AB32" s="122"/>
      <c r="AC32" s="123"/>
      <c r="AD32" s="106"/>
      <c r="AE32" s="123"/>
      <c r="AM32" s="125"/>
      <c r="AP32" s="15"/>
      <c r="AQ32" s="15"/>
      <c r="AW32" s="122"/>
      <c r="AX32" s="123"/>
      <c r="AY32" s="106"/>
      <c r="AZ32" s="123"/>
      <c r="BH32" s="125"/>
      <c r="BK32" s="15"/>
      <c r="BL32" s="15"/>
      <c r="BR32" s="122"/>
      <c r="BS32" s="123"/>
      <c r="BT32" s="106"/>
      <c r="BU32" s="123"/>
      <c r="CC32" s="125"/>
      <c r="CF32" s="15"/>
      <c r="CG32" s="15"/>
      <c r="CM32" s="122"/>
      <c r="CN32" s="123"/>
      <c r="CO32" s="106"/>
      <c r="CP32" s="123"/>
      <c r="CX32" s="125"/>
      <c r="DA32" s="15"/>
      <c r="DB32" s="15"/>
      <c r="DH32" s="122"/>
      <c r="DI32" s="123"/>
      <c r="DJ32" s="106"/>
      <c r="DK32" s="123"/>
      <c r="DS32" s="125"/>
      <c r="DV32" s="15"/>
      <c r="DW32" s="15"/>
      <c r="EC32" s="122"/>
      <c r="ED32" s="123"/>
      <c r="EE32" s="106"/>
      <c r="EF32" s="123"/>
      <c r="EN32" s="125"/>
      <c r="EQ32" s="15"/>
      <c r="ER32" s="15"/>
      <c r="EX32" s="122"/>
      <c r="EY32" s="123"/>
      <c r="EZ32" s="106"/>
      <c r="FA32" s="123"/>
      <c r="FI32" s="125"/>
      <c r="FL32" s="15"/>
      <c r="FM32" s="15"/>
      <c r="FS32" s="122"/>
      <c r="FT32" s="123"/>
      <c r="FU32" s="106"/>
      <c r="FV32" s="123"/>
      <c r="GD32" s="125"/>
      <c r="GG32" s="15"/>
      <c r="GH32" s="15"/>
      <c r="GN32" s="122"/>
      <c r="GO32" s="123"/>
      <c r="GP32" s="106"/>
      <c r="GQ32" s="123"/>
      <c r="GY32" s="125"/>
      <c r="HB32" s="15"/>
      <c r="HC32" s="15"/>
      <c r="HI32" s="122"/>
      <c r="HJ32" s="123"/>
      <c r="HK32" s="106"/>
      <c r="HL32" s="123"/>
      <c r="HT32" s="125"/>
      <c r="HW32" s="15"/>
      <c r="HX32" s="15"/>
      <c r="ID32" s="122"/>
      <c r="IE32" s="123"/>
      <c r="IF32" s="106"/>
      <c r="IG32" s="123"/>
      <c r="IO32" s="125"/>
      <c r="IR32" s="15"/>
      <c r="IS32" s="15"/>
      <c r="IY32" s="122"/>
      <c r="IZ32" s="123"/>
      <c r="JA32" s="106"/>
      <c r="JB32" s="123"/>
      <c r="JJ32" s="125"/>
      <c r="JM32" s="15"/>
      <c r="JN32" s="15"/>
      <c r="JT32" s="122"/>
      <c r="JU32" s="123"/>
      <c r="JV32" s="106"/>
      <c r="JW32" s="123"/>
      <c r="KE32" s="125"/>
      <c r="KH32" s="15"/>
      <c r="KI32" s="15"/>
      <c r="KO32" s="122"/>
      <c r="KP32" s="123"/>
      <c r="KQ32" s="106"/>
      <c r="KR32" s="123"/>
      <c r="KZ32" s="125"/>
      <c r="LC32" s="15"/>
      <c r="LD32" s="15"/>
      <c r="LJ32" s="122"/>
      <c r="LK32" s="123"/>
      <c r="LL32" s="106"/>
      <c r="LM32" s="123"/>
      <c r="LU32" s="125"/>
      <c r="LX32" s="15"/>
      <c r="LY32" s="15"/>
      <c r="ME32" s="122"/>
      <c r="MF32" s="123"/>
      <c r="MG32" s="106"/>
      <c r="MH32" s="123"/>
      <c r="MP32" s="125"/>
      <c r="MS32" s="15"/>
      <c r="MT32" s="15"/>
      <c r="MZ32" s="122"/>
      <c r="NA32" s="123"/>
      <c r="NB32" s="106"/>
      <c r="NC32" s="123"/>
      <c r="NK32" s="125"/>
      <c r="NN32" s="15"/>
      <c r="NO32" s="15"/>
      <c r="NU32" s="122"/>
      <c r="NV32" s="123"/>
      <c r="NW32" s="106"/>
      <c r="NX32" s="123"/>
      <c r="OF32" s="125"/>
      <c r="OI32" s="15"/>
      <c r="OJ32" s="15"/>
      <c r="OP32" s="122"/>
      <c r="OQ32" s="123"/>
      <c r="OR32" s="106"/>
      <c r="OS32" s="123"/>
      <c r="PA32" s="125"/>
      <c r="PD32" s="15"/>
      <c r="PE32" s="15"/>
      <c r="PK32" s="122"/>
      <c r="PL32" s="123"/>
      <c r="PM32" s="106"/>
      <c r="PN32" s="123"/>
      <c r="PV32" s="125"/>
      <c r="PY32" s="15"/>
      <c r="PZ32" s="15"/>
      <c r="QF32" s="122"/>
      <c r="QG32" s="123"/>
      <c r="QH32" s="106"/>
      <c r="QI32" s="123"/>
      <c r="QQ32" s="125"/>
      <c r="QT32" s="15"/>
      <c r="QU32" s="15"/>
      <c r="RA32" s="122"/>
      <c r="RB32" s="123"/>
      <c r="RC32" s="106"/>
      <c r="RD32" s="123"/>
      <c r="RL32" s="125"/>
      <c r="RO32" s="15"/>
      <c r="RP32" s="15"/>
      <c r="RV32" s="122"/>
      <c r="RW32" s="123"/>
      <c r="RX32" s="106"/>
      <c r="RY32" s="123"/>
      <c r="SG32" s="125"/>
      <c r="SJ32" s="15"/>
      <c r="SK32" s="15"/>
      <c r="SQ32" s="122"/>
      <c r="SR32" s="123"/>
      <c r="SS32" s="106"/>
      <c r="ST32" s="123"/>
      <c r="TB32" s="125"/>
      <c r="TE32" s="15"/>
      <c r="TF32" s="15"/>
      <c r="TL32" s="122"/>
      <c r="TM32" s="123"/>
      <c r="TN32" s="106"/>
      <c r="TO32" s="123"/>
      <c r="TW32" s="125"/>
      <c r="TZ32" s="15"/>
      <c r="UA32" s="15"/>
      <c r="UG32" s="122"/>
      <c r="UH32" s="123"/>
      <c r="UI32" s="106"/>
      <c r="UJ32" s="123"/>
      <c r="UR32" s="125"/>
      <c r="UU32" s="15"/>
      <c r="UV32" s="15"/>
      <c r="VB32" s="122"/>
      <c r="VC32" s="123"/>
      <c r="VD32" s="106"/>
      <c r="VE32" s="123"/>
      <c r="VM32" s="125"/>
      <c r="VP32" s="15"/>
      <c r="VQ32" s="15"/>
      <c r="VW32" s="122"/>
      <c r="VX32" s="123"/>
      <c r="VY32" s="106"/>
      <c r="VZ32" s="123"/>
      <c r="WH32" s="125"/>
      <c r="WK32" s="15"/>
      <c r="WL32" s="15"/>
      <c r="WR32" s="122"/>
      <c r="WS32" s="123"/>
      <c r="WT32" s="106"/>
      <c r="WU32" s="123"/>
      <c r="XC32" s="125"/>
      <c r="XF32" s="15"/>
      <c r="XG32" s="15"/>
      <c r="XM32" s="122"/>
      <c r="XN32" s="123"/>
      <c r="XO32" s="106"/>
      <c r="XP32" s="123"/>
      <c r="XX32" s="125"/>
      <c r="YA32" s="15"/>
      <c r="YB32" s="15"/>
      <c r="YH32" s="122"/>
      <c r="YI32" s="123"/>
      <c r="YJ32" s="106"/>
      <c r="YK32" s="123"/>
      <c r="YS32" s="125"/>
      <c r="YV32" s="15"/>
      <c r="YW32" s="15"/>
      <c r="ZC32" s="122"/>
      <c r="ZD32" s="123"/>
      <c r="ZE32" s="106"/>
      <c r="ZF32" s="123"/>
      <c r="ZN32" s="125"/>
      <c r="ZQ32" s="15"/>
      <c r="ZR32" s="15"/>
      <c r="ZX32" s="122"/>
      <c r="ZY32" s="123"/>
      <c r="ZZ32" s="106"/>
      <c r="AAA32" s="123"/>
      <c r="AAI32" s="125"/>
      <c r="AAL32" s="15"/>
      <c r="AAM32" s="15"/>
      <c r="AAS32" s="122"/>
      <c r="AAT32" s="123"/>
      <c r="AAU32" s="106"/>
      <c r="AAV32" s="123"/>
      <c r="ABD32" s="125"/>
      <c r="ABG32" s="15"/>
      <c r="ABH32" s="15"/>
      <c r="ABN32" s="122"/>
      <c r="ABO32" s="123"/>
      <c r="ABP32" s="106"/>
      <c r="ABQ32" s="123"/>
      <c r="ABY32" s="125"/>
      <c r="ACB32" s="15"/>
      <c r="ACC32" s="15"/>
      <c r="ACI32" s="122"/>
      <c r="ACJ32" s="123"/>
      <c r="ACK32" s="106"/>
      <c r="ACL32" s="123"/>
      <c r="ACT32" s="125"/>
      <c r="ACW32" s="15"/>
      <c r="ACX32" s="15"/>
      <c r="ADD32" s="122"/>
      <c r="ADE32" s="123"/>
      <c r="ADF32" s="106"/>
      <c r="ADG32" s="123"/>
      <c r="ADO32" s="125"/>
      <c r="ADR32" s="15"/>
      <c r="ADS32" s="15"/>
      <c r="ADY32" s="122"/>
      <c r="ADZ32" s="123"/>
      <c r="AEA32" s="106"/>
      <c r="AEB32" s="123"/>
      <c r="AEJ32" s="125"/>
      <c r="AEM32" s="15"/>
      <c r="AEN32" s="15"/>
      <c r="AET32" s="122"/>
      <c r="AEU32" s="123"/>
      <c r="AEV32" s="106"/>
      <c r="AEW32" s="123"/>
      <c r="AFE32" s="125"/>
      <c r="AFH32" s="15"/>
      <c r="AFI32" s="15"/>
      <c r="AFO32" s="122"/>
      <c r="AFP32" s="123"/>
      <c r="AFQ32" s="106"/>
      <c r="AFR32" s="123"/>
      <c r="AFZ32" s="125"/>
      <c r="AGC32" s="15"/>
      <c r="AGD32" s="15"/>
      <c r="AGJ32" s="122"/>
      <c r="AGK32" s="123"/>
      <c r="AGL32" s="106"/>
      <c r="AGM32" s="123"/>
      <c r="AGU32" s="125"/>
      <c r="AGX32" s="15"/>
      <c r="AGY32" s="15"/>
      <c r="AHE32" s="122"/>
      <c r="AHF32" s="123"/>
      <c r="AHG32" s="106"/>
      <c r="AHH32" s="123"/>
      <c r="AHP32" s="125"/>
      <c r="AHS32" s="15"/>
      <c r="AHT32" s="15"/>
      <c r="AHZ32" s="122"/>
      <c r="AIA32" s="123"/>
      <c r="AIB32" s="106"/>
      <c r="AIC32" s="123"/>
      <c r="AIK32" s="125"/>
      <c r="AIN32" s="15"/>
      <c r="AIO32" s="15"/>
      <c r="AIU32" s="122"/>
      <c r="AIV32" s="123"/>
      <c r="AIW32" s="106"/>
      <c r="AIX32" s="123"/>
      <c r="AJF32" s="125"/>
      <c r="AJI32" s="15"/>
      <c r="AJJ32" s="15"/>
      <c r="AJP32" s="122"/>
      <c r="AJQ32" s="123"/>
      <c r="AJR32" s="106"/>
      <c r="AJS32" s="123"/>
      <c r="AKA32" s="125"/>
      <c r="AKD32" s="15"/>
      <c r="AKE32" s="15"/>
      <c r="AKK32" s="122"/>
      <c r="AKL32" s="123"/>
      <c r="AKM32" s="106"/>
      <c r="AKN32" s="123"/>
      <c r="AKV32" s="125"/>
      <c r="AKY32" s="15"/>
      <c r="AKZ32" s="15"/>
      <c r="ALF32" s="122"/>
      <c r="ALG32" s="123"/>
      <c r="ALH32" s="106"/>
      <c r="ALI32" s="123"/>
      <c r="ALQ32" s="125"/>
      <c r="ALT32" s="15"/>
      <c r="ALU32" s="15"/>
      <c r="AMA32" s="122"/>
      <c r="AMB32" s="123"/>
      <c r="AMC32" s="106"/>
      <c r="AMD32" s="123"/>
      <c r="AML32" s="125"/>
      <c r="AMO32" s="15"/>
      <c r="AMP32" s="15"/>
      <c r="AMV32" s="122"/>
      <c r="AMW32" s="123"/>
      <c r="AMX32" s="106"/>
      <c r="AMY32" s="123"/>
      <c r="ANG32" s="125"/>
      <c r="ANJ32" s="15"/>
      <c r="ANK32" s="15"/>
      <c r="ANQ32" s="122"/>
      <c r="ANR32" s="123"/>
      <c r="ANS32" s="106"/>
      <c r="ANT32" s="123"/>
      <c r="AOB32" s="125"/>
      <c r="AOE32" s="15"/>
      <c r="AOF32" s="15"/>
      <c r="AOL32" s="122"/>
      <c r="AOM32" s="123"/>
      <c r="AON32" s="106"/>
      <c r="AOO32" s="123"/>
      <c r="AOW32" s="125"/>
      <c r="AOZ32" s="15"/>
      <c r="APA32" s="15"/>
      <c r="APG32" s="122"/>
      <c r="APH32" s="123"/>
      <c r="API32" s="106"/>
      <c r="APJ32" s="123"/>
      <c r="APR32" s="125"/>
      <c r="APU32" s="15"/>
      <c r="APV32" s="15"/>
      <c r="AQB32" s="122"/>
      <c r="AQC32" s="123"/>
      <c r="AQD32" s="106"/>
      <c r="AQE32" s="123"/>
      <c r="AQM32" s="125"/>
      <c r="AQP32" s="15"/>
      <c r="AQQ32" s="15"/>
      <c r="AQW32" s="122"/>
      <c r="AQX32" s="123"/>
      <c r="AQY32" s="106"/>
      <c r="AQZ32" s="123"/>
      <c r="ARH32" s="125"/>
      <c r="ARK32" s="15"/>
      <c r="ARL32" s="15"/>
      <c r="ARR32" s="122"/>
      <c r="ARS32" s="123"/>
      <c r="ART32" s="106"/>
      <c r="ARU32" s="123"/>
      <c r="ASC32" s="125"/>
      <c r="ASF32" s="15"/>
      <c r="ASG32" s="15"/>
      <c r="ASM32" s="122"/>
      <c r="ASN32" s="123"/>
      <c r="ASO32" s="106"/>
      <c r="ASP32" s="123"/>
      <c r="ASX32" s="125"/>
      <c r="ATA32" s="15"/>
      <c r="ATB32" s="15"/>
      <c r="ATH32" s="122"/>
      <c r="ATI32" s="123"/>
      <c r="ATJ32" s="106"/>
      <c r="ATK32" s="123"/>
      <c r="ATS32" s="125"/>
      <c r="ATV32" s="15"/>
      <c r="ATW32" s="15"/>
      <c r="AUC32" s="122"/>
      <c r="AUD32" s="123"/>
      <c r="AUE32" s="106"/>
      <c r="AUF32" s="123"/>
      <c r="AUN32" s="125"/>
      <c r="AUQ32" s="15"/>
      <c r="AUR32" s="15"/>
      <c r="AUX32" s="122"/>
      <c r="AUY32" s="123"/>
      <c r="AUZ32" s="106"/>
      <c r="AVA32" s="123"/>
      <c r="AVI32" s="125"/>
      <c r="AVL32" s="15"/>
      <c r="AVM32" s="15"/>
      <c r="AVS32" s="122"/>
      <c r="AVT32" s="123"/>
      <c r="AVU32" s="106"/>
      <c r="AVV32" s="123"/>
      <c r="AWD32" s="125"/>
      <c r="AWG32" s="15"/>
      <c r="AWH32" s="15"/>
      <c r="AWN32" s="122"/>
      <c r="AWO32" s="123"/>
      <c r="AWP32" s="106"/>
      <c r="AWQ32" s="123"/>
      <c r="AWY32" s="125"/>
      <c r="AXB32" s="15"/>
      <c r="AXC32" s="15"/>
      <c r="AXI32" s="122"/>
      <c r="AXJ32" s="123"/>
      <c r="AXK32" s="106"/>
      <c r="AXL32" s="123"/>
      <c r="AXT32" s="125"/>
      <c r="AXW32" s="15"/>
      <c r="AXX32" s="15"/>
      <c r="AYD32" s="122"/>
      <c r="AYE32" s="123"/>
      <c r="AYF32" s="106"/>
      <c r="AYG32" s="123"/>
      <c r="AYO32" s="125"/>
      <c r="AYR32" s="15"/>
      <c r="AYS32" s="15"/>
      <c r="AYY32" s="122"/>
      <c r="AYZ32" s="123"/>
      <c r="AZA32" s="106"/>
      <c r="AZB32" s="123"/>
      <c r="AZJ32" s="125"/>
      <c r="AZM32" s="15"/>
      <c r="AZN32" s="15"/>
      <c r="AZT32" s="122"/>
      <c r="AZU32" s="123"/>
      <c r="AZV32" s="106"/>
      <c r="AZW32" s="123"/>
      <c r="BAE32" s="125"/>
      <c r="BAH32" s="15"/>
      <c r="BAI32" s="15"/>
      <c r="BAO32" s="122"/>
      <c r="BAP32" s="123"/>
      <c r="BAQ32" s="106"/>
      <c r="BAR32" s="123"/>
      <c r="BAZ32" s="125"/>
      <c r="BBC32" s="15"/>
      <c r="BBD32" s="15"/>
      <c r="BBJ32" s="122"/>
      <c r="BBK32" s="123"/>
      <c r="BBL32" s="106"/>
      <c r="BBM32" s="123"/>
      <c r="BBU32" s="125"/>
      <c r="BBX32" s="15"/>
      <c r="BBY32" s="15"/>
      <c r="BCE32" s="122"/>
      <c r="BCF32" s="123"/>
      <c r="BCG32" s="106"/>
      <c r="BCH32" s="123"/>
      <c r="BCP32" s="125"/>
      <c r="BCS32" s="15"/>
      <c r="BCT32" s="15"/>
      <c r="BCZ32" s="122"/>
      <c r="BDA32" s="123"/>
      <c r="BDB32" s="106"/>
      <c r="BDC32" s="123"/>
      <c r="BDK32" s="125"/>
      <c r="BDN32" s="15"/>
      <c r="BDO32" s="15"/>
      <c r="BDU32" s="122"/>
      <c r="BDV32" s="123"/>
      <c r="BDW32" s="106"/>
      <c r="BDX32" s="123"/>
      <c r="BEF32" s="125"/>
      <c r="BEI32" s="15"/>
      <c r="BEJ32" s="15"/>
      <c r="BEP32" s="122"/>
      <c r="BEQ32" s="123"/>
      <c r="BER32" s="106"/>
      <c r="BES32" s="123"/>
      <c r="BFA32" s="125"/>
      <c r="BFD32" s="15"/>
      <c r="BFE32" s="15"/>
      <c r="BFK32" s="122"/>
      <c r="BFL32" s="123"/>
      <c r="BFM32" s="106"/>
      <c r="BFN32" s="123"/>
      <c r="BFV32" s="125"/>
      <c r="BFY32" s="15"/>
      <c r="BFZ32" s="15"/>
      <c r="BGF32" s="122"/>
      <c r="BGG32" s="123"/>
      <c r="BGH32" s="106"/>
      <c r="BGI32" s="123"/>
      <c r="BGQ32" s="125"/>
      <c r="BGT32" s="15"/>
      <c r="BGU32" s="15"/>
      <c r="BHA32" s="122"/>
      <c r="BHB32" s="123"/>
      <c r="BHC32" s="106"/>
      <c r="BHD32" s="123"/>
      <c r="BHL32" s="125"/>
      <c r="BHO32" s="15"/>
      <c r="BHP32" s="15"/>
      <c r="BHV32" s="122"/>
      <c r="BHW32" s="123"/>
      <c r="BHX32" s="106"/>
      <c r="BHY32" s="123"/>
      <c r="BIG32" s="125"/>
      <c r="BIJ32" s="15"/>
      <c r="BIK32" s="15"/>
      <c r="BIQ32" s="122"/>
      <c r="BIR32" s="123"/>
      <c r="BIS32" s="106"/>
      <c r="BIT32" s="123"/>
      <c r="BJB32" s="125"/>
      <c r="BJE32" s="15"/>
      <c r="BJF32" s="15"/>
      <c r="BJL32" s="122"/>
      <c r="BJM32" s="123"/>
      <c r="BJN32" s="106"/>
      <c r="BJO32" s="123"/>
      <c r="BJW32" s="125"/>
      <c r="BJZ32" s="15"/>
      <c r="BKA32" s="15"/>
      <c r="BKG32" s="122"/>
      <c r="BKH32" s="123"/>
      <c r="BKI32" s="106"/>
      <c r="BKJ32" s="123"/>
      <c r="BKR32" s="125"/>
      <c r="BKU32" s="15"/>
      <c r="BKV32" s="15"/>
      <c r="BLB32" s="122"/>
      <c r="BLC32" s="123"/>
      <c r="BLD32" s="106"/>
      <c r="BLE32" s="123"/>
      <c r="BLM32" s="125"/>
      <c r="BLP32" s="15"/>
      <c r="BLQ32" s="15"/>
      <c r="BLW32" s="122"/>
      <c r="BLX32" s="123"/>
      <c r="BLY32" s="106"/>
      <c r="BLZ32" s="123"/>
      <c r="BMH32" s="125"/>
      <c r="BMK32" s="15"/>
      <c r="BML32" s="15"/>
      <c r="BMR32" s="122"/>
      <c r="BMS32" s="123"/>
      <c r="BMT32" s="106"/>
      <c r="BMU32" s="123"/>
      <c r="BNC32" s="125"/>
      <c r="BNF32" s="15"/>
      <c r="BNG32" s="15"/>
      <c r="BNM32" s="122"/>
      <c r="BNN32" s="123"/>
      <c r="BNO32" s="106"/>
      <c r="BNP32" s="123"/>
      <c r="BNX32" s="125"/>
      <c r="BOA32" s="15"/>
      <c r="BOB32" s="15"/>
      <c r="BOH32" s="122"/>
      <c r="BOI32" s="123"/>
      <c r="BOJ32" s="106"/>
      <c r="BOK32" s="123"/>
      <c r="BOS32" s="125"/>
      <c r="BOV32" s="15"/>
      <c r="BOW32" s="15"/>
      <c r="BPC32" s="122"/>
      <c r="BPD32" s="123"/>
      <c r="BPE32" s="106"/>
      <c r="BPF32" s="123"/>
      <c r="BPN32" s="125"/>
      <c r="BPQ32" s="15"/>
      <c r="BPR32" s="15"/>
      <c r="BPX32" s="122"/>
      <c r="BPY32" s="123"/>
      <c r="BPZ32" s="106"/>
      <c r="BQA32" s="123"/>
      <c r="BQI32" s="125"/>
      <c r="BQL32" s="15"/>
      <c r="BQM32" s="15"/>
      <c r="BQS32" s="122"/>
      <c r="BQT32" s="123"/>
      <c r="BQU32" s="106"/>
      <c r="BQV32" s="123"/>
      <c r="BRD32" s="125"/>
      <c r="BRG32" s="15"/>
      <c r="BRH32" s="15"/>
      <c r="BRN32" s="122"/>
      <c r="BRO32" s="123"/>
      <c r="BRP32" s="106"/>
      <c r="BRQ32" s="123"/>
      <c r="BRY32" s="125"/>
      <c r="BSB32" s="15"/>
      <c r="BSC32" s="15"/>
      <c r="BSI32" s="122"/>
      <c r="BSJ32" s="123"/>
      <c r="BSK32" s="106"/>
      <c r="BSL32" s="123"/>
      <c r="BST32" s="125"/>
      <c r="BSW32" s="15"/>
      <c r="BSX32" s="15"/>
      <c r="BTD32" s="122"/>
      <c r="BTE32" s="123"/>
      <c r="BTF32" s="106"/>
      <c r="BTG32" s="123"/>
      <c r="BTO32" s="125"/>
      <c r="BTR32" s="15"/>
      <c r="BTS32" s="15"/>
      <c r="BTY32" s="122"/>
      <c r="BTZ32" s="123"/>
      <c r="BUA32" s="106"/>
      <c r="BUB32" s="123"/>
      <c r="BUJ32" s="125"/>
      <c r="BUM32" s="15"/>
      <c r="BUN32" s="15"/>
      <c r="BUT32" s="122"/>
      <c r="BUU32" s="123"/>
      <c r="BUV32" s="106"/>
      <c r="BUW32" s="123"/>
      <c r="BVE32" s="125"/>
      <c r="BVH32" s="15"/>
      <c r="BVI32" s="15"/>
      <c r="BVO32" s="122"/>
      <c r="BVP32" s="123"/>
      <c r="BVQ32" s="106"/>
      <c r="BVR32" s="123"/>
      <c r="BVZ32" s="125"/>
      <c r="BWC32" s="15"/>
      <c r="BWD32" s="15"/>
      <c r="BWJ32" s="122"/>
      <c r="BWK32" s="123"/>
      <c r="BWL32" s="106"/>
      <c r="BWM32" s="123"/>
      <c r="BWU32" s="125"/>
      <c r="BWX32" s="15"/>
      <c r="BWY32" s="15"/>
      <c r="BXE32" s="122"/>
      <c r="BXF32" s="123"/>
      <c r="BXG32" s="106"/>
      <c r="BXH32" s="123"/>
      <c r="BXP32" s="125"/>
      <c r="BXS32" s="15"/>
      <c r="BXT32" s="15"/>
      <c r="BXZ32" s="122"/>
      <c r="BYA32" s="123"/>
      <c r="BYB32" s="106"/>
      <c r="BYC32" s="123"/>
      <c r="BYK32" s="125"/>
      <c r="BYN32" s="15"/>
      <c r="BYO32" s="15"/>
      <c r="BYU32" s="122"/>
      <c r="BYV32" s="123"/>
      <c r="BYW32" s="106"/>
      <c r="BYX32" s="123"/>
      <c r="BZF32" s="125"/>
      <c r="BZI32" s="15"/>
      <c r="BZJ32" s="15"/>
      <c r="BZP32" s="122"/>
      <c r="BZQ32" s="123"/>
      <c r="BZR32" s="106"/>
      <c r="BZS32" s="123"/>
      <c r="CAA32" s="125"/>
      <c r="CAD32" s="15"/>
      <c r="CAE32" s="15"/>
      <c r="CAK32" s="122"/>
      <c r="CAL32" s="123"/>
      <c r="CAM32" s="106"/>
      <c r="CAN32" s="123"/>
      <c r="CAV32" s="125"/>
      <c r="CAY32" s="15"/>
      <c r="CAZ32" s="15"/>
      <c r="CBF32" s="122"/>
      <c r="CBG32" s="123"/>
      <c r="CBH32" s="106"/>
      <c r="CBI32" s="123"/>
      <c r="CBQ32" s="125"/>
      <c r="CBT32" s="15"/>
      <c r="CBU32" s="15"/>
      <c r="CCA32" s="122"/>
      <c r="CCB32" s="123"/>
      <c r="CCC32" s="106"/>
      <c r="CCD32" s="123"/>
      <c r="CCL32" s="125"/>
      <c r="CCO32" s="15"/>
      <c r="CCP32" s="15"/>
      <c r="CCV32" s="122"/>
      <c r="CCW32" s="123"/>
      <c r="CCX32" s="106"/>
      <c r="CCY32" s="123"/>
      <c r="CDG32" s="125"/>
      <c r="CDJ32" s="15"/>
      <c r="CDK32" s="15"/>
      <c r="CDQ32" s="122"/>
      <c r="CDR32" s="123"/>
      <c r="CDS32" s="106"/>
      <c r="CDT32" s="123"/>
      <c r="CEB32" s="125"/>
      <c r="CEE32" s="15"/>
      <c r="CEF32" s="15"/>
      <c r="CEL32" s="122"/>
      <c r="CEM32" s="123"/>
      <c r="CEN32" s="106"/>
      <c r="CEO32" s="123"/>
      <c r="CEW32" s="125"/>
      <c r="CEZ32" s="15"/>
      <c r="CFA32" s="15"/>
      <c r="CFG32" s="122"/>
      <c r="CFH32" s="123"/>
      <c r="CFI32" s="106"/>
      <c r="CFJ32" s="123"/>
      <c r="CFR32" s="125"/>
      <c r="CFU32" s="15"/>
      <c r="CFV32" s="15"/>
      <c r="CGB32" s="122"/>
      <c r="CGC32" s="123"/>
      <c r="CGD32" s="106"/>
      <c r="CGE32" s="123"/>
      <c r="CGM32" s="125"/>
      <c r="CGP32" s="15"/>
      <c r="CGQ32" s="15"/>
      <c r="CGW32" s="122"/>
      <c r="CGX32" s="123"/>
      <c r="CGY32" s="106"/>
      <c r="CGZ32" s="123"/>
      <c r="CHH32" s="125"/>
      <c r="CHK32" s="15"/>
      <c r="CHL32" s="15"/>
      <c r="CHR32" s="122"/>
      <c r="CHS32" s="123"/>
      <c r="CHT32" s="106"/>
      <c r="CHU32" s="123"/>
      <c r="CIC32" s="125"/>
      <c r="CIF32" s="15"/>
      <c r="CIG32" s="15"/>
      <c r="CIM32" s="122"/>
      <c r="CIN32" s="123"/>
      <c r="CIO32" s="106"/>
      <c r="CIP32" s="123"/>
      <c r="CIX32" s="125"/>
      <c r="CJA32" s="15"/>
      <c r="CJB32" s="15"/>
      <c r="CJH32" s="122"/>
      <c r="CJI32" s="123"/>
      <c r="CJJ32" s="106"/>
      <c r="CJK32" s="123"/>
      <c r="CJS32" s="125"/>
      <c r="CJV32" s="15"/>
      <c r="CJW32" s="15"/>
      <c r="CKC32" s="122"/>
      <c r="CKD32" s="123"/>
      <c r="CKE32" s="106"/>
      <c r="CKF32" s="123"/>
      <c r="CKN32" s="125"/>
      <c r="CKQ32" s="15"/>
      <c r="CKR32" s="15"/>
      <c r="CKX32" s="122"/>
      <c r="CKY32" s="123"/>
      <c r="CKZ32" s="106"/>
      <c r="CLA32" s="123"/>
      <c r="CLI32" s="125"/>
      <c r="CLL32" s="15"/>
      <c r="CLM32" s="15"/>
      <c r="CLS32" s="122"/>
      <c r="CLT32" s="123"/>
      <c r="CLU32" s="106"/>
      <c r="CLV32" s="123"/>
      <c r="CMD32" s="125"/>
      <c r="CMG32" s="15"/>
      <c r="CMH32" s="15"/>
      <c r="CMN32" s="122"/>
      <c r="CMO32" s="123"/>
      <c r="CMP32" s="106"/>
      <c r="CMQ32" s="123"/>
      <c r="CMY32" s="125"/>
      <c r="CNB32" s="15"/>
      <c r="CNC32" s="15"/>
      <c r="CNI32" s="122"/>
      <c r="CNJ32" s="123"/>
      <c r="CNK32" s="106"/>
      <c r="CNL32" s="123"/>
      <c r="CNT32" s="125"/>
      <c r="CNW32" s="15"/>
      <c r="CNX32" s="15"/>
      <c r="COD32" s="122"/>
      <c r="COE32" s="123"/>
      <c r="COF32" s="106"/>
      <c r="COG32" s="123"/>
      <c r="COO32" s="125"/>
      <c r="COR32" s="15"/>
      <c r="COS32" s="15"/>
      <c r="COY32" s="122"/>
      <c r="COZ32" s="123"/>
      <c r="CPA32" s="106"/>
      <c r="CPB32" s="123"/>
      <c r="CPJ32" s="125"/>
      <c r="CPM32" s="15"/>
      <c r="CPN32" s="15"/>
      <c r="CPT32" s="122"/>
      <c r="CPU32" s="123"/>
      <c r="CPV32" s="106"/>
      <c r="CPW32" s="123"/>
      <c r="CQE32" s="125"/>
      <c r="CQH32" s="15"/>
      <c r="CQI32" s="15"/>
      <c r="CQO32" s="122"/>
      <c r="CQP32" s="123"/>
      <c r="CQQ32" s="106"/>
      <c r="CQR32" s="123"/>
      <c r="CQZ32" s="125"/>
      <c r="CRC32" s="15"/>
      <c r="CRD32" s="15"/>
      <c r="CRJ32" s="122"/>
      <c r="CRK32" s="123"/>
      <c r="CRL32" s="106"/>
      <c r="CRM32" s="123"/>
      <c r="CRU32" s="125"/>
      <c r="CRX32" s="15"/>
      <c r="CRY32" s="15"/>
      <c r="CSE32" s="122"/>
      <c r="CSF32" s="123"/>
      <c r="CSG32" s="106"/>
      <c r="CSH32" s="123"/>
      <c r="CSP32" s="125"/>
      <c r="CSS32" s="15"/>
      <c r="CST32" s="15"/>
      <c r="CSZ32" s="122"/>
      <c r="CTA32" s="123"/>
      <c r="CTB32" s="106"/>
      <c r="CTC32" s="123"/>
      <c r="CTK32" s="125"/>
      <c r="CTN32" s="15"/>
      <c r="CTO32" s="15"/>
      <c r="CTU32" s="122"/>
      <c r="CTV32" s="123"/>
      <c r="CTW32" s="106"/>
      <c r="CTX32" s="123"/>
      <c r="CUF32" s="125"/>
      <c r="CUI32" s="15"/>
      <c r="CUJ32" s="15"/>
      <c r="CUP32" s="122"/>
      <c r="CUQ32" s="123"/>
      <c r="CUR32" s="106"/>
      <c r="CUS32" s="123"/>
      <c r="CVA32" s="125"/>
      <c r="CVD32" s="15"/>
      <c r="CVE32" s="15"/>
      <c r="CVK32" s="122"/>
      <c r="CVL32" s="123"/>
      <c r="CVM32" s="106"/>
      <c r="CVN32" s="123"/>
      <c r="CVV32" s="125"/>
      <c r="CVY32" s="15"/>
      <c r="CVZ32" s="15"/>
      <c r="CWF32" s="122"/>
      <c r="CWG32" s="123"/>
      <c r="CWH32" s="106"/>
      <c r="CWI32" s="123"/>
      <c r="CWQ32" s="125"/>
      <c r="CWT32" s="15"/>
      <c r="CWU32" s="15"/>
      <c r="CXA32" s="122"/>
      <c r="CXB32" s="123"/>
      <c r="CXC32" s="106"/>
      <c r="CXD32" s="123"/>
      <c r="CXL32" s="125"/>
      <c r="CXO32" s="15"/>
      <c r="CXP32" s="15"/>
      <c r="CXV32" s="122"/>
      <c r="CXW32" s="123"/>
      <c r="CXX32" s="106"/>
      <c r="CXY32" s="123"/>
      <c r="CYG32" s="125"/>
      <c r="CYJ32" s="15"/>
      <c r="CYK32" s="15"/>
      <c r="CYQ32" s="122"/>
      <c r="CYR32" s="123"/>
      <c r="CYS32" s="106"/>
      <c r="CYT32" s="123"/>
      <c r="CZB32" s="125"/>
      <c r="CZE32" s="15"/>
      <c r="CZF32" s="15"/>
      <c r="CZL32" s="122"/>
      <c r="CZM32" s="123"/>
      <c r="CZN32" s="106"/>
      <c r="CZO32" s="123"/>
      <c r="CZW32" s="125"/>
      <c r="CZZ32" s="15"/>
      <c r="DAA32" s="15"/>
      <c r="DAG32" s="122"/>
      <c r="DAH32" s="123"/>
      <c r="DAI32" s="106"/>
      <c r="DAJ32" s="123"/>
      <c r="DAR32" s="125"/>
      <c r="DAU32" s="15"/>
      <c r="DAV32" s="15"/>
      <c r="DBB32" s="122"/>
      <c r="DBC32" s="123"/>
      <c r="DBD32" s="106"/>
      <c r="DBE32" s="123"/>
      <c r="DBM32" s="125"/>
      <c r="DBP32" s="15"/>
      <c r="DBQ32" s="15"/>
      <c r="DBW32" s="122"/>
      <c r="DBX32" s="123"/>
      <c r="DBY32" s="106"/>
      <c r="DBZ32" s="123"/>
      <c r="DCH32" s="125"/>
      <c r="DCK32" s="15"/>
      <c r="DCL32" s="15"/>
      <c r="DCR32" s="122"/>
      <c r="DCS32" s="123"/>
      <c r="DCT32" s="106"/>
      <c r="DCU32" s="123"/>
      <c r="DDC32" s="125"/>
      <c r="DDF32" s="15"/>
      <c r="DDG32" s="15"/>
      <c r="DDM32" s="122"/>
      <c r="DDN32" s="123"/>
      <c r="DDO32" s="106"/>
      <c r="DDP32" s="123"/>
      <c r="DDX32" s="125"/>
      <c r="DEA32" s="15"/>
      <c r="DEB32" s="15"/>
      <c r="DEH32" s="122"/>
      <c r="DEI32" s="123"/>
      <c r="DEJ32" s="106"/>
      <c r="DEK32" s="123"/>
      <c r="DES32" s="125"/>
      <c r="DEV32" s="15"/>
      <c r="DEW32" s="15"/>
      <c r="DFC32" s="122"/>
      <c r="DFD32" s="123"/>
      <c r="DFE32" s="106"/>
      <c r="DFF32" s="123"/>
      <c r="DFN32" s="125"/>
      <c r="DFQ32" s="15"/>
      <c r="DFR32" s="15"/>
      <c r="DFX32" s="122"/>
      <c r="DFY32" s="123"/>
      <c r="DFZ32" s="106"/>
      <c r="DGA32" s="123"/>
      <c r="DGI32" s="125"/>
      <c r="DGL32" s="15"/>
      <c r="DGM32" s="15"/>
      <c r="DGS32" s="122"/>
      <c r="DGT32" s="123"/>
      <c r="DGU32" s="106"/>
      <c r="DGV32" s="123"/>
      <c r="DHD32" s="125"/>
      <c r="DHG32" s="15"/>
      <c r="DHH32" s="15"/>
      <c r="DHN32" s="122"/>
      <c r="DHO32" s="123"/>
      <c r="DHP32" s="106"/>
      <c r="DHQ32" s="123"/>
      <c r="DHY32" s="125"/>
      <c r="DIB32" s="15"/>
      <c r="DIC32" s="15"/>
      <c r="DII32" s="122"/>
      <c r="DIJ32" s="123"/>
      <c r="DIK32" s="106"/>
      <c r="DIL32" s="123"/>
      <c r="DIT32" s="125"/>
      <c r="DIW32" s="15"/>
      <c r="DIX32" s="15"/>
      <c r="DJD32" s="122"/>
      <c r="DJE32" s="123"/>
      <c r="DJF32" s="106"/>
      <c r="DJG32" s="123"/>
      <c r="DJO32" s="125"/>
      <c r="DJR32" s="15"/>
      <c r="DJS32" s="15"/>
      <c r="DJY32" s="122"/>
      <c r="DJZ32" s="123"/>
      <c r="DKA32" s="106"/>
      <c r="DKB32" s="123"/>
      <c r="DKJ32" s="125"/>
      <c r="DKM32" s="15"/>
      <c r="DKN32" s="15"/>
      <c r="DKT32" s="122"/>
      <c r="DKU32" s="123"/>
      <c r="DKV32" s="106"/>
      <c r="DKW32" s="123"/>
      <c r="DLE32" s="125"/>
      <c r="DLH32" s="15"/>
      <c r="DLI32" s="15"/>
      <c r="DLO32" s="122"/>
      <c r="DLP32" s="123"/>
      <c r="DLQ32" s="106"/>
      <c r="DLR32" s="123"/>
      <c r="DLZ32" s="125"/>
      <c r="DMC32" s="15"/>
      <c r="DMD32" s="15"/>
      <c r="DMJ32" s="122"/>
      <c r="DMK32" s="123"/>
      <c r="DML32" s="106"/>
      <c r="DMM32" s="123"/>
      <c r="DMU32" s="125"/>
      <c r="DMX32" s="15"/>
      <c r="DMY32" s="15"/>
      <c r="DNE32" s="122"/>
      <c r="DNF32" s="123"/>
      <c r="DNG32" s="106"/>
      <c r="DNH32" s="123"/>
      <c r="DNP32" s="125"/>
      <c r="DNS32" s="15"/>
      <c r="DNT32" s="15"/>
      <c r="DNZ32" s="122"/>
      <c r="DOA32" s="123"/>
      <c r="DOB32" s="106"/>
      <c r="DOC32" s="123"/>
      <c r="DOK32" s="125"/>
      <c r="DON32" s="15"/>
      <c r="DOO32" s="15"/>
      <c r="DOU32" s="122"/>
      <c r="DOV32" s="123"/>
      <c r="DOW32" s="106"/>
      <c r="DOX32" s="123"/>
      <c r="DPF32" s="125"/>
      <c r="DPI32" s="15"/>
      <c r="DPJ32" s="15"/>
      <c r="DPP32" s="122"/>
      <c r="DPQ32" s="123"/>
      <c r="DPR32" s="106"/>
      <c r="DPS32" s="123"/>
      <c r="DQA32" s="125"/>
      <c r="DQD32" s="15"/>
      <c r="DQE32" s="15"/>
      <c r="DQK32" s="122"/>
      <c r="DQL32" s="123"/>
      <c r="DQM32" s="106"/>
      <c r="DQN32" s="123"/>
      <c r="DQV32" s="125"/>
      <c r="DQY32" s="15"/>
      <c r="DQZ32" s="15"/>
      <c r="DRF32" s="122"/>
      <c r="DRG32" s="123"/>
      <c r="DRH32" s="106"/>
      <c r="DRI32" s="123"/>
      <c r="DRQ32" s="125"/>
      <c r="DRT32" s="15"/>
      <c r="DRU32" s="15"/>
      <c r="DSA32" s="122"/>
      <c r="DSB32" s="123"/>
      <c r="DSC32" s="106"/>
      <c r="DSD32" s="123"/>
      <c r="DSL32" s="125"/>
      <c r="DSO32" s="15"/>
      <c r="DSP32" s="15"/>
      <c r="DSV32" s="122"/>
      <c r="DSW32" s="123"/>
      <c r="DSX32" s="106"/>
      <c r="DSY32" s="123"/>
      <c r="DTG32" s="125"/>
      <c r="DTJ32" s="15"/>
      <c r="DTK32" s="15"/>
      <c r="DTQ32" s="122"/>
      <c r="DTR32" s="123"/>
      <c r="DTS32" s="106"/>
      <c r="DTT32" s="123"/>
      <c r="DUB32" s="125"/>
      <c r="DUE32" s="15"/>
      <c r="DUF32" s="15"/>
      <c r="DUL32" s="122"/>
      <c r="DUM32" s="123"/>
      <c r="DUN32" s="106"/>
      <c r="DUO32" s="123"/>
      <c r="DUW32" s="125"/>
      <c r="DUZ32" s="15"/>
      <c r="DVA32" s="15"/>
      <c r="DVG32" s="122"/>
      <c r="DVH32" s="123"/>
      <c r="DVI32" s="106"/>
      <c r="DVJ32" s="123"/>
      <c r="DVR32" s="125"/>
      <c r="DVU32" s="15"/>
      <c r="DVV32" s="15"/>
      <c r="DWB32" s="122"/>
      <c r="DWC32" s="123"/>
      <c r="DWD32" s="106"/>
      <c r="DWE32" s="123"/>
      <c r="DWM32" s="125"/>
      <c r="DWP32" s="15"/>
      <c r="DWQ32" s="15"/>
      <c r="DWW32" s="122"/>
      <c r="DWX32" s="123"/>
      <c r="DWY32" s="106"/>
      <c r="DWZ32" s="123"/>
      <c r="DXH32" s="125"/>
      <c r="DXK32" s="15"/>
      <c r="DXL32" s="15"/>
      <c r="DXR32" s="122"/>
      <c r="DXS32" s="123"/>
      <c r="DXT32" s="106"/>
      <c r="DXU32" s="123"/>
      <c r="DYC32" s="125"/>
      <c r="DYF32" s="15"/>
      <c r="DYG32" s="15"/>
      <c r="DYM32" s="122"/>
      <c r="DYN32" s="123"/>
      <c r="DYO32" s="106"/>
      <c r="DYP32" s="123"/>
      <c r="DYX32" s="125"/>
      <c r="DZA32" s="15"/>
      <c r="DZB32" s="15"/>
      <c r="DZH32" s="122"/>
      <c r="DZI32" s="123"/>
      <c r="DZJ32" s="106"/>
      <c r="DZK32" s="123"/>
      <c r="DZS32" s="125"/>
      <c r="DZV32" s="15"/>
      <c r="DZW32" s="15"/>
      <c r="EAC32" s="122"/>
      <c r="EAD32" s="123"/>
      <c r="EAE32" s="106"/>
      <c r="EAF32" s="123"/>
      <c r="EAN32" s="125"/>
      <c r="EAQ32" s="15"/>
      <c r="EAR32" s="15"/>
      <c r="EAX32" s="122"/>
      <c r="EAY32" s="123"/>
      <c r="EAZ32" s="106"/>
      <c r="EBA32" s="123"/>
      <c r="EBI32" s="125"/>
      <c r="EBL32" s="15"/>
      <c r="EBM32" s="15"/>
      <c r="EBS32" s="122"/>
      <c r="EBT32" s="123"/>
      <c r="EBU32" s="106"/>
      <c r="EBV32" s="123"/>
      <c r="ECD32" s="125"/>
      <c r="ECG32" s="15"/>
      <c r="ECH32" s="15"/>
      <c r="ECN32" s="122"/>
      <c r="ECO32" s="123"/>
      <c r="ECP32" s="106"/>
      <c r="ECQ32" s="123"/>
      <c r="ECY32" s="125"/>
      <c r="EDB32" s="15"/>
      <c r="EDC32" s="15"/>
      <c r="EDI32" s="122"/>
      <c r="EDJ32" s="123"/>
      <c r="EDK32" s="106"/>
      <c r="EDL32" s="123"/>
      <c r="EDT32" s="125"/>
      <c r="EDW32" s="15"/>
      <c r="EDX32" s="15"/>
      <c r="EED32" s="122"/>
      <c r="EEE32" s="123"/>
      <c r="EEF32" s="106"/>
      <c r="EEG32" s="123"/>
      <c r="EEO32" s="125"/>
      <c r="EER32" s="15"/>
      <c r="EES32" s="15"/>
      <c r="EEY32" s="122"/>
      <c r="EEZ32" s="123"/>
      <c r="EFA32" s="106"/>
      <c r="EFB32" s="123"/>
      <c r="EFJ32" s="125"/>
      <c r="EFM32" s="15"/>
      <c r="EFN32" s="15"/>
      <c r="EFT32" s="122"/>
      <c r="EFU32" s="123"/>
      <c r="EFV32" s="106"/>
      <c r="EFW32" s="123"/>
      <c r="EGE32" s="125"/>
      <c r="EGH32" s="15"/>
      <c r="EGI32" s="15"/>
      <c r="EGO32" s="122"/>
      <c r="EGP32" s="123"/>
      <c r="EGQ32" s="106"/>
      <c r="EGR32" s="123"/>
      <c r="EGZ32" s="125"/>
      <c r="EHC32" s="15"/>
      <c r="EHD32" s="15"/>
      <c r="EHJ32" s="122"/>
      <c r="EHK32" s="123"/>
      <c r="EHL32" s="106"/>
      <c r="EHM32" s="123"/>
      <c r="EHU32" s="125"/>
      <c r="EHX32" s="15"/>
      <c r="EHY32" s="15"/>
      <c r="EIE32" s="122"/>
      <c r="EIF32" s="123"/>
      <c r="EIG32" s="106"/>
      <c r="EIH32" s="123"/>
      <c r="EIP32" s="125"/>
      <c r="EIS32" s="15"/>
      <c r="EIT32" s="15"/>
      <c r="EIZ32" s="122"/>
      <c r="EJA32" s="123"/>
      <c r="EJB32" s="106"/>
      <c r="EJC32" s="123"/>
      <c r="EJK32" s="125"/>
      <c r="EJN32" s="15"/>
      <c r="EJO32" s="15"/>
      <c r="EJU32" s="122"/>
      <c r="EJV32" s="123"/>
      <c r="EJW32" s="106"/>
      <c r="EJX32" s="123"/>
      <c r="EKF32" s="125"/>
      <c r="EKI32" s="15"/>
      <c r="EKJ32" s="15"/>
      <c r="EKP32" s="122"/>
      <c r="EKQ32" s="123"/>
      <c r="EKR32" s="106"/>
      <c r="EKS32" s="123"/>
      <c r="ELA32" s="125"/>
      <c r="ELD32" s="15"/>
      <c r="ELE32" s="15"/>
      <c r="ELK32" s="122"/>
      <c r="ELL32" s="123"/>
      <c r="ELM32" s="106"/>
      <c r="ELN32" s="123"/>
      <c r="ELV32" s="125"/>
      <c r="ELY32" s="15"/>
      <c r="ELZ32" s="15"/>
      <c r="EMF32" s="122"/>
      <c r="EMG32" s="123"/>
      <c r="EMH32" s="106"/>
      <c r="EMI32" s="123"/>
      <c r="EMQ32" s="125"/>
      <c r="EMT32" s="15"/>
      <c r="EMU32" s="15"/>
      <c r="ENA32" s="122"/>
      <c r="ENB32" s="123"/>
      <c r="ENC32" s="106"/>
      <c r="END32" s="123"/>
      <c r="ENL32" s="125"/>
      <c r="ENO32" s="15"/>
      <c r="ENP32" s="15"/>
      <c r="ENV32" s="122"/>
      <c r="ENW32" s="123"/>
      <c r="ENX32" s="106"/>
      <c r="ENY32" s="123"/>
      <c r="EOG32" s="125"/>
      <c r="EOJ32" s="15"/>
      <c r="EOK32" s="15"/>
      <c r="EOQ32" s="122"/>
      <c r="EOR32" s="123"/>
      <c r="EOS32" s="106"/>
      <c r="EOT32" s="123"/>
      <c r="EPB32" s="125"/>
      <c r="EPE32" s="15"/>
      <c r="EPF32" s="15"/>
      <c r="EPL32" s="122"/>
      <c r="EPM32" s="123"/>
      <c r="EPN32" s="106"/>
      <c r="EPO32" s="123"/>
      <c r="EPW32" s="125"/>
      <c r="EPZ32" s="15"/>
      <c r="EQA32" s="15"/>
      <c r="EQG32" s="122"/>
      <c r="EQH32" s="123"/>
      <c r="EQI32" s="106"/>
      <c r="EQJ32" s="123"/>
      <c r="EQR32" s="125"/>
      <c r="EQU32" s="15"/>
      <c r="EQV32" s="15"/>
      <c r="ERB32" s="122"/>
      <c r="ERC32" s="123"/>
      <c r="ERD32" s="106"/>
      <c r="ERE32" s="123"/>
      <c r="ERM32" s="125"/>
      <c r="ERP32" s="15"/>
      <c r="ERQ32" s="15"/>
      <c r="ERW32" s="122"/>
      <c r="ERX32" s="123"/>
      <c r="ERY32" s="106"/>
      <c r="ERZ32" s="123"/>
      <c r="ESH32" s="125"/>
      <c r="ESK32" s="15"/>
      <c r="ESL32" s="15"/>
      <c r="ESR32" s="122"/>
      <c r="ESS32" s="123"/>
      <c r="EST32" s="106"/>
      <c r="ESU32" s="123"/>
      <c r="ETC32" s="125"/>
      <c r="ETF32" s="15"/>
      <c r="ETG32" s="15"/>
      <c r="ETM32" s="122"/>
      <c r="ETN32" s="123"/>
      <c r="ETO32" s="106"/>
      <c r="ETP32" s="123"/>
      <c r="ETX32" s="125"/>
      <c r="EUA32" s="15"/>
      <c r="EUB32" s="15"/>
      <c r="EUH32" s="122"/>
      <c r="EUI32" s="123"/>
      <c r="EUJ32" s="106"/>
      <c r="EUK32" s="123"/>
      <c r="EUS32" s="125"/>
      <c r="EUV32" s="15"/>
      <c r="EUW32" s="15"/>
      <c r="EVC32" s="122"/>
      <c r="EVD32" s="123"/>
      <c r="EVE32" s="106"/>
      <c r="EVF32" s="123"/>
      <c r="EVN32" s="125"/>
      <c r="EVQ32" s="15"/>
      <c r="EVR32" s="15"/>
      <c r="EVX32" s="122"/>
      <c r="EVY32" s="123"/>
      <c r="EVZ32" s="106"/>
      <c r="EWA32" s="123"/>
      <c r="EWI32" s="125"/>
      <c r="EWL32" s="15"/>
      <c r="EWM32" s="15"/>
      <c r="EWS32" s="122"/>
      <c r="EWT32" s="123"/>
      <c r="EWU32" s="106"/>
      <c r="EWV32" s="123"/>
      <c r="EXD32" s="125"/>
      <c r="EXG32" s="15"/>
      <c r="EXH32" s="15"/>
      <c r="EXN32" s="122"/>
      <c r="EXO32" s="123"/>
      <c r="EXP32" s="106"/>
      <c r="EXQ32" s="123"/>
      <c r="EXY32" s="125"/>
      <c r="EYB32" s="15"/>
      <c r="EYC32" s="15"/>
      <c r="EYI32" s="122"/>
      <c r="EYJ32" s="123"/>
      <c r="EYK32" s="106"/>
      <c r="EYL32" s="123"/>
      <c r="EYT32" s="125"/>
      <c r="EYW32" s="15"/>
      <c r="EYX32" s="15"/>
      <c r="EZD32" s="122"/>
      <c r="EZE32" s="123"/>
      <c r="EZF32" s="106"/>
      <c r="EZG32" s="123"/>
      <c r="EZO32" s="125"/>
      <c r="EZR32" s="15"/>
      <c r="EZS32" s="15"/>
      <c r="EZY32" s="122"/>
      <c r="EZZ32" s="123"/>
      <c r="FAA32" s="106"/>
      <c r="FAB32" s="123"/>
      <c r="FAJ32" s="125"/>
      <c r="FAM32" s="15"/>
      <c r="FAN32" s="15"/>
      <c r="FAT32" s="122"/>
      <c r="FAU32" s="123"/>
      <c r="FAV32" s="106"/>
      <c r="FAW32" s="123"/>
      <c r="FBE32" s="125"/>
      <c r="FBH32" s="15"/>
      <c r="FBI32" s="15"/>
      <c r="FBO32" s="122"/>
      <c r="FBP32" s="123"/>
      <c r="FBQ32" s="106"/>
      <c r="FBR32" s="123"/>
      <c r="FBZ32" s="125"/>
      <c r="FCC32" s="15"/>
      <c r="FCD32" s="15"/>
      <c r="FCJ32" s="122"/>
      <c r="FCK32" s="123"/>
      <c r="FCL32" s="106"/>
      <c r="FCM32" s="123"/>
      <c r="FCU32" s="125"/>
      <c r="FCX32" s="15"/>
      <c r="FCY32" s="15"/>
      <c r="FDE32" s="122"/>
      <c r="FDF32" s="123"/>
      <c r="FDG32" s="106"/>
      <c r="FDH32" s="123"/>
      <c r="FDP32" s="125"/>
      <c r="FDS32" s="15"/>
      <c r="FDT32" s="15"/>
      <c r="FDZ32" s="122"/>
      <c r="FEA32" s="123"/>
      <c r="FEB32" s="106"/>
      <c r="FEC32" s="123"/>
      <c r="FEK32" s="125"/>
      <c r="FEN32" s="15"/>
      <c r="FEO32" s="15"/>
      <c r="FEU32" s="122"/>
      <c r="FEV32" s="123"/>
      <c r="FEW32" s="106"/>
      <c r="FEX32" s="123"/>
      <c r="FFF32" s="125"/>
      <c r="FFI32" s="15"/>
      <c r="FFJ32" s="15"/>
      <c r="FFP32" s="122"/>
      <c r="FFQ32" s="123"/>
      <c r="FFR32" s="106"/>
      <c r="FFS32" s="123"/>
      <c r="FGA32" s="125"/>
      <c r="FGD32" s="15"/>
      <c r="FGE32" s="15"/>
      <c r="FGK32" s="122"/>
      <c r="FGL32" s="123"/>
      <c r="FGM32" s="106"/>
      <c r="FGN32" s="123"/>
      <c r="FGV32" s="125"/>
      <c r="FGY32" s="15"/>
      <c r="FGZ32" s="15"/>
      <c r="FHF32" s="122"/>
      <c r="FHG32" s="123"/>
      <c r="FHH32" s="106"/>
      <c r="FHI32" s="123"/>
      <c r="FHQ32" s="125"/>
      <c r="FHT32" s="15"/>
      <c r="FHU32" s="15"/>
      <c r="FIA32" s="122"/>
      <c r="FIB32" s="123"/>
      <c r="FIC32" s="106"/>
      <c r="FID32" s="123"/>
      <c r="FIL32" s="125"/>
      <c r="FIO32" s="15"/>
      <c r="FIP32" s="15"/>
      <c r="FIV32" s="122"/>
      <c r="FIW32" s="123"/>
      <c r="FIX32" s="106"/>
      <c r="FIY32" s="123"/>
      <c r="FJG32" s="125"/>
      <c r="FJJ32" s="15"/>
      <c r="FJK32" s="15"/>
      <c r="FJQ32" s="122"/>
      <c r="FJR32" s="123"/>
      <c r="FJS32" s="106"/>
      <c r="FJT32" s="123"/>
      <c r="FKB32" s="125"/>
      <c r="FKE32" s="15"/>
      <c r="FKF32" s="15"/>
      <c r="FKL32" s="122"/>
      <c r="FKM32" s="123"/>
      <c r="FKN32" s="106"/>
      <c r="FKO32" s="123"/>
      <c r="FKW32" s="125"/>
      <c r="FKZ32" s="15"/>
      <c r="FLA32" s="15"/>
      <c r="FLG32" s="122"/>
      <c r="FLH32" s="123"/>
      <c r="FLI32" s="106"/>
      <c r="FLJ32" s="123"/>
      <c r="FLR32" s="125"/>
      <c r="FLU32" s="15"/>
      <c r="FLV32" s="15"/>
      <c r="FMB32" s="122"/>
      <c r="FMC32" s="123"/>
      <c r="FMD32" s="106"/>
      <c r="FME32" s="123"/>
      <c r="FMM32" s="125"/>
      <c r="FMP32" s="15"/>
      <c r="FMQ32" s="15"/>
      <c r="FMW32" s="122"/>
      <c r="FMX32" s="123"/>
      <c r="FMY32" s="106"/>
      <c r="FMZ32" s="123"/>
      <c r="FNH32" s="125"/>
      <c r="FNK32" s="15"/>
      <c r="FNL32" s="15"/>
      <c r="FNR32" s="122"/>
      <c r="FNS32" s="123"/>
      <c r="FNT32" s="106"/>
      <c r="FNU32" s="123"/>
      <c r="FOC32" s="125"/>
      <c r="FOF32" s="15"/>
      <c r="FOG32" s="15"/>
      <c r="FOM32" s="122"/>
      <c r="FON32" s="123"/>
      <c r="FOO32" s="106"/>
      <c r="FOP32" s="123"/>
      <c r="FOX32" s="125"/>
      <c r="FPA32" s="15"/>
      <c r="FPB32" s="15"/>
      <c r="FPH32" s="122"/>
      <c r="FPI32" s="123"/>
      <c r="FPJ32" s="106"/>
      <c r="FPK32" s="123"/>
      <c r="FPS32" s="125"/>
      <c r="FPV32" s="15"/>
      <c r="FPW32" s="15"/>
      <c r="FQC32" s="122"/>
      <c r="FQD32" s="123"/>
      <c r="FQE32" s="106"/>
      <c r="FQF32" s="123"/>
      <c r="FQN32" s="125"/>
      <c r="FQQ32" s="15"/>
      <c r="FQR32" s="15"/>
      <c r="FQX32" s="122"/>
      <c r="FQY32" s="123"/>
      <c r="FQZ32" s="106"/>
      <c r="FRA32" s="123"/>
      <c r="FRI32" s="125"/>
      <c r="FRL32" s="15"/>
      <c r="FRM32" s="15"/>
      <c r="FRS32" s="122"/>
      <c r="FRT32" s="123"/>
      <c r="FRU32" s="106"/>
      <c r="FRV32" s="123"/>
      <c r="FSD32" s="125"/>
      <c r="FSG32" s="15"/>
      <c r="FSH32" s="15"/>
      <c r="FSN32" s="122"/>
      <c r="FSO32" s="123"/>
      <c r="FSP32" s="106"/>
      <c r="FSQ32" s="123"/>
      <c r="FSY32" s="125"/>
      <c r="FTB32" s="15"/>
      <c r="FTC32" s="15"/>
      <c r="FTI32" s="122"/>
      <c r="FTJ32" s="123"/>
      <c r="FTK32" s="106"/>
      <c r="FTL32" s="123"/>
      <c r="FTT32" s="125"/>
      <c r="FTW32" s="15"/>
      <c r="FTX32" s="15"/>
      <c r="FUD32" s="122"/>
      <c r="FUE32" s="123"/>
      <c r="FUF32" s="106"/>
      <c r="FUG32" s="123"/>
      <c r="FUO32" s="125"/>
      <c r="FUR32" s="15"/>
      <c r="FUS32" s="15"/>
      <c r="FUY32" s="122"/>
      <c r="FUZ32" s="123"/>
      <c r="FVA32" s="106"/>
      <c r="FVB32" s="123"/>
      <c r="FVJ32" s="125"/>
      <c r="FVM32" s="15"/>
      <c r="FVN32" s="15"/>
      <c r="FVT32" s="122"/>
      <c r="FVU32" s="123"/>
      <c r="FVV32" s="106"/>
      <c r="FVW32" s="123"/>
      <c r="FWE32" s="125"/>
      <c r="FWH32" s="15"/>
      <c r="FWI32" s="15"/>
      <c r="FWO32" s="122"/>
      <c r="FWP32" s="123"/>
      <c r="FWQ32" s="106"/>
      <c r="FWR32" s="123"/>
      <c r="FWZ32" s="125"/>
      <c r="FXC32" s="15"/>
      <c r="FXD32" s="15"/>
      <c r="FXJ32" s="122"/>
      <c r="FXK32" s="123"/>
      <c r="FXL32" s="106"/>
      <c r="FXM32" s="123"/>
      <c r="FXU32" s="125"/>
      <c r="FXX32" s="15"/>
      <c r="FXY32" s="15"/>
      <c r="FYE32" s="122"/>
      <c r="FYF32" s="123"/>
      <c r="FYG32" s="106"/>
      <c r="FYH32" s="123"/>
      <c r="FYP32" s="125"/>
      <c r="FYS32" s="15"/>
      <c r="FYT32" s="15"/>
      <c r="FYZ32" s="122"/>
      <c r="FZA32" s="123"/>
      <c r="FZB32" s="106"/>
      <c r="FZC32" s="123"/>
      <c r="FZK32" s="125"/>
      <c r="FZN32" s="15"/>
      <c r="FZO32" s="15"/>
      <c r="FZU32" s="122"/>
      <c r="FZV32" s="123"/>
      <c r="FZW32" s="106"/>
      <c r="FZX32" s="123"/>
      <c r="GAF32" s="125"/>
      <c r="GAI32" s="15"/>
      <c r="GAJ32" s="15"/>
      <c r="GAP32" s="122"/>
      <c r="GAQ32" s="123"/>
      <c r="GAR32" s="106"/>
      <c r="GAS32" s="123"/>
      <c r="GBA32" s="125"/>
      <c r="GBD32" s="15"/>
      <c r="GBE32" s="15"/>
      <c r="GBK32" s="122"/>
      <c r="GBL32" s="123"/>
      <c r="GBM32" s="106"/>
      <c r="GBN32" s="123"/>
      <c r="GBV32" s="125"/>
      <c r="GBY32" s="15"/>
      <c r="GBZ32" s="15"/>
      <c r="GCF32" s="122"/>
      <c r="GCG32" s="123"/>
      <c r="GCH32" s="106"/>
      <c r="GCI32" s="123"/>
      <c r="GCQ32" s="125"/>
      <c r="GCT32" s="15"/>
      <c r="GCU32" s="15"/>
      <c r="GDA32" s="122"/>
      <c r="GDB32" s="123"/>
      <c r="GDC32" s="106"/>
      <c r="GDD32" s="123"/>
      <c r="GDL32" s="125"/>
      <c r="GDO32" s="15"/>
      <c r="GDP32" s="15"/>
      <c r="GDV32" s="122"/>
      <c r="GDW32" s="123"/>
      <c r="GDX32" s="106"/>
      <c r="GDY32" s="123"/>
      <c r="GEG32" s="125"/>
      <c r="GEJ32" s="15"/>
      <c r="GEK32" s="15"/>
      <c r="GEQ32" s="122"/>
      <c r="GER32" s="123"/>
      <c r="GES32" s="106"/>
      <c r="GET32" s="123"/>
      <c r="GFB32" s="125"/>
      <c r="GFE32" s="15"/>
      <c r="GFF32" s="15"/>
      <c r="GFL32" s="122"/>
      <c r="GFM32" s="123"/>
      <c r="GFN32" s="106"/>
      <c r="GFO32" s="123"/>
      <c r="GFW32" s="125"/>
      <c r="GFZ32" s="15"/>
      <c r="GGA32" s="15"/>
      <c r="GGG32" s="122"/>
      <c r="GGH32" s="123"/>
      <c r="GGI32" s="106"/>
      <c r="GGJ32" s="123"/>
      <c r="GGR32" s="125"/>
      <c r="GGU32" s="15"/>
      <c r="GGV32" s="15"/>
      <c r="GHB32" s="122"/>
      <c r="GHC32" s="123"/>
      <c r="GHD32" s="106"/>
      <c r="GHE32" s="123"/>
      <c r="GHM32" s="125"/>
      <c r="GHP32" s="15"/>
      <c r="GHQ32" s="15"/>
      <c r="GHW32" s="122"/>
      <c r="GHX32" s="123"/>
      <c r="GHY32" s="106"/>
      <c r="GHZ32" s="123"/>
      <c r="GIH32" s="125"/>
      <c r="GIK32" s="15"/>
      <c r="GIL32" s="15"/>
      <c r="GIR32" s="122"/>
      <c r="GIS32" s="123"/>
      <c r="GIT32" s="106"/>
      <c r="GIU32" s="123"/>
      <c r="GJC32" s="125"/>
      <c r="GJF32" s="15"/>
      <c r="GJG32" s="15"/>
      <c r="GJM32" s="122"/>
      <c r="GJN32" s="123"/>
      <c r="GJO32" s="106"/>
      <c r="GJP32" s="123"/>
      <c r="GJX32" s="125"/>
      <c r="GKA32" s="15"/>
      <c r="GKB32" s="15"/>
      <c r="GKH32" s="122"/>
      <c r="GKI32" s="123"/>
      <c r="GKJ32" s="106"/>
      <c r="GKK32" s="123"/>
      <c r="GKS32" s="125"/>
      <c r="GKV32" s="15"/>
      <c r="GKW32" s="15"/>
      <c r="GLC32" s="122"/>
      <c r="GLD32" s="123"/>
      <c r="GLE32" s="106"/>
      <c r="GLF32" s="123"/>
      <c r="GLN32" s="125"/>
      <c r="GLQ32" s="15"/>
      <c r="GLR32" s="15"/>
      <c r="GLX32" s="122"/>
      <c r="GLY32" s="123"/>
      <c r="GLZ32" s="106"/>
      <c r="GMA32" s="123"/>
      <c r="GMI32" s="125"/>
      <c r="GML32" s="15"/>
      <c r="GMM32" s="15"/>
      <c r="GMS32" s="122"/>
      <c r="GMT32" s="123"/>
      <c r="GMU32" s="106"/>
      <c r="GMV32" s="123"/>
      <c r="GND32" s="125"/>
      <c r="GNG32" s="15"/>
      <c r="GNH32" s="15"/>
      <c r="GNN32" s="122"/>
      <c r="GNO32" s="123"/>
      <c r="GNP32" s="106"/>
      <c r="GNQ32" s="123"/>
      <c r="GNY32" s="125"/>
      <c r="GOB32" s="15"/>
      <c r="GOC32" s="15"/>
      <c r="GOI32" s="122"/>
      <c r="GOJ32" s="123"/>
      <c r="GOK32" s="106"/>
      <c r="GOL32" s="123"/>
      <c r="GOT32" s="125"/>
      <c r="GOW32" s="15"/>
      <c r="GOX32" s="15"/>
      <c r="GPD32" s="122"/>
      <c r="GPE32" s="123"/>
      <c r="GPF32" s="106"/>
      <c r="GPG32" s="123"/>
      <c r="GPO32" s="125"/>
      <c r="GPR32" s="15"/>
      <c r="GPS32" s="15"/>
      <c r="GPY32" s="122"/>
      <c r="GPZ32" s="123"/>
      <c r="GQA32" s="106"/>
      <c r="GQB32" s="123"/>
      <c r="GQJ32" s="125"/>
      <c r="GQM32" s="15"/>
      <c r="GQN32" s="15"/>
      <c r="GQT32" s="122"/>
      <c r="GQU32" s="123"/>
      <c r="GQV32" s="106"/>
      <c r="GQW32" s="123"/>
      <c r="GRE32" s="125"/>
      <c r="GRH32" s="15"/>
      <c r="GRI32" s="15"/>
      <c r="GRO32" s="122"/>
      <c r="GRP32" s="123"/>
      <c r="GRQ32" s="106"/>
      <c r="GRR32" s="123"/>
      <c r="GRZ32" s="125"/>
      <c r="GSC32" s="15"/>
      <c r="GSD32" s="15"/>
      <c r="GSJ32" s="122"/>
      <c r="GSK32" s="123"/>
      <c r="GSL32" s="106"/>
      <c r="GSM32" s="123"/>
      <c r="GSU32" s="125"/>
      <c r="GSX32" s="15"/>
      <c r="GSY32" s="15"/>
      <c r="GTE32" s="122"/>
      <c r="GTF32" s="123"/>
      <c r="GTG32" s="106"/>
      <c r="GTH32" s="123"/>
      <c r="GTP32" s="125"/>
      <c r="GTS32" s="15"/>
      <c r="GTT32" s="15"/>
      <c r="GTZ32" s="122"/>
      <c r="GUA32" s="123"/>
      <c r="GUB32" s="106"/>
      <c r="GUC32" s="123"/>
      <c r="GUK32" s="125"/>
      <c r="GUN32" s="15"/>
      <c r="GUO32" s="15"/>
      <c r="GUU32" s="122"/>
      <c r="GUV32" s="123"/>
      <c r="GUW32" s="106"/>
      <c r="GUX32" s="123"/>
      <c r="GVF32" s="125"/>
      <c r="GVI32" s="15"/>
      <c r="GVJ32" s="15"/>
      <c r="GVP32" s="122"/>
      <c r="GVQ32" s="123"/>
      <c r="GVR32" s="106"/>
      <c r="GVS32" s="123"/>
      <c r="GWA32" s="125"/>
      <c r="GWD32" s="15"/>
      <c r="GWE32" s="15"/>
      <c r="GWK32" s="122"/>
      <c r="GWL32" s="123"/>
      <c r="GWM32" s="106"/>
      <c r="GWN32" s="123"/>
      <c r="GWV32" s="125"/>
      <c r="GWY32" s="15"/>
      <c r="GWZ32" s="15"/>
      <c r="GXF32" s="122"/>
      <c r="GXG32" s="123"/>
      <c r="GXH32" s="106"/>
      <c r="GXI32" s="123"/>
      <c r="GXQ32" s="125"/>
      <c r="GXT32" s="15"/>
      <c r="GXU32" s="15"/>
      <c r="GYA32" s="122"/>
      <c r="GYB32" s="123"/>
      <c r="GYC32" s="106"/>
      <c r="GYD32" s="123"/>
      <c r="GYL32" s="125"/>
      <c r="GYO32" s="15"/>
      <c r="GYP32" s="15"/>
      <c r="GYV32" s="122"/>
      <c r="GYW32" s="123"/>
      <c r="GYX32" s="106"/>
      <c r="GYY32" s="123"/>
      <c r="GZG32" s="125"/>
      <c r="GZJ32" s="15"/>
      <c r="GZK32" s="15"/>
      <c r="GZQ32" s="122"/>
      <c r="GZR32" s="123"/>
      <c r="GZS32" s="106"/>
      <c r="GZT32" s="123"/>
      <c r="HAB32" s="125"/>
      <c r="HAE32" s="15"/>
      <c r="HAF32" s="15"/>
      <c r="HAL32" s="122"/>
      <c r="HAM32" s="123"/>
      <c r="HAN32" s="106"/>
      <c r="HAO32" s="123"/>
      <c r="HAW32" s="125"/>
      <c r="HAZ32" s="15"/>
      <c r="HBA32" s="15"/>
      <c r="HBG32" s="122"/>
      <c r="HBH32" s="123"/>
      <c r="HBI32" s="106"/>
      <c r="HBJ32" s="123"/>
      <c r="HBR32" s="125"/>
      <c r="HBU32" s="15"/>
      <c r="HBV32" s="15"/>
      <c r="HCB32" s="122"/>
      <c r="HCC32" s="123"/>
      <c r="HCD32" s="106"/>
      <c r="HCE32" s="123"/>
      <c r="HCM32" s="125"/>
      <c r="HCP32" s="15"/>
      <c r="HCQ32" s="15"/>
      <c r="HCW32" s="122"/>
      <c r="HCX32" s="123"/>
      <c r="HCY32" s="106"/>
      <c r="HCZ32" s="123"/>
      <c r="HDH32" s="125"/>
      <c r="HDK32" s="15"/>
      <c r="HDL32" s="15"/>
      <c r="HDR32" s="122"/>
      <c r="HDS32" s="123"/>
      <c r="HDT32" s="106"/>
      <c r="HDU32" s="123"/>
      <c r="HEC32" s="125"/>
      <c r="HEF32" s="15"/>
      <c r="HEG32" s="15"/>
      <c r="HEM32" s="122"/>
      <c r="HEN32" s="123"/>
      <c r="HEO32" s="106"/>
      <c r="HEP32" s="123"/>
      <c r="HEX32" s="125"/>
      <c r="HFA32" s="15"/>
      <c r="HFB32" s="15"/>
      <c r="HFH32" s="122"/>
      <c r="HFI32" s="123"/>
      <c r="HFJ32" s="106"/>
      <c r="HFK32" s="123"/>
      <c r="HFS32" s="125"/>
      <c r="HFV32" s="15"/>
      <c r="HFW32" s="15"/>
      <c r="HGC32" s="122"/>
      <c r="HGD32" s="123"/>
      <c r="HGE32" s="106"/>
      <c r="HGF32" s="123"/>
      <c r="HGN32" s="125"/>
      <c r="HGQ32" s="15"/>
      <c r="HGR32" s="15"/>
      <c r="HGX32" s="122"/>
      <c r="HGY32" s="123"/>
      <c r="HGZ32" s="106"/>
      <c r="HHA32" s="123"/>
      <c r="HHI32" s="125"/>
      <c r="HHL32" s="15"/>
      <c r="HHM32" s="15"/>
      <c r="HHS32" s="122"/>
      <c r="HHT32" s="123"/>
      <c r="HHU32" s="106"/>
      <c r="HHV32" s="123"/>
      <c r="HID32" s="125"/>
      <c r="HIG32" s="15"/>
      <c r="HIH32" s="15"/>
      <c r="HIN32" s="122"/>
      <c r="HIO32" s="123"/>
      <c r="HIP32" s="106"/>
      <c r="HIQ32" s="123"/>
      <c r="HIY32" s="125"/>
      <c r="HJB32" s="15"/>
      <c r="HJC32" s="15"/>
      <c r="HJI32" s="122"/>
      <c r="HJJ32" s="123"/>
      <c r="HJK32" s="106"/>
      <c r="HJL32" s="123"/>
      <c r="HJT32" s="125"/>
      <c r="HJW32" s="15"/>
      <c r="HJX32" s="15"/>
      <c r="HKD32" s="122"/>
      <c r="HKE32" s="123"/>
      <c r="HKF32" s="106"/>
      <c r="HKG32" s="123"/>
      <c r="HKO32" s="125"/>
      <c r="HKR32" s="15"/>
      <c r="HKS32" s="15"/>
      <c r="HKY32" s="122"/>
      <c r="HKZ32" s="123"/>
      <c r="HLA32" s="106"/>
      <c r="HLB32" s="123"/>
      <c r="HLJ32" s="125"/>
      <c r="HLM32" s="15"/>
      <c r="HLN32" s="15"/>
      <c r="HLT32" s="122"/>
      <c r="HLU32" s="123"/>
      <c r="HLV32" s="106"/>
      <c r="HLW32" s="123"/>
      <c r="HME32" s="125"/>
      <c r="HMH32" s="15"/>
      <c r="HMI32" s="15"/>
      <c r="HMO32" s="122"/>
      <c r="HMP32" s="123"/>
      <c r="HMQ32" s="106"/>
      <c r="HMR32" s="123"/>
      <c r="HMZ32" s="125"/>
      <c r="HNC32" s="15"/>
      <c r="HND32" s="15"/>
      <c r="HNJ32" s="122"/>
      <c r="HNK32" s="123"/>
      <c r="HNL32" s="106"/>
      <c r="HNM32" s="123"/>
      <c r="HNU32" s="125"/>
      <c r="HNX32" s="15"/>
      <c r="HNY32" s="15"/>
      <c r="HOE32" s="122"/>
      <c r="HOF32" s="123"/>
      <c r="HOG32" s="106"/>
      <c r="HOH32" s="123"/>
      <c r="HOP32" s="125"/>
      <c r="HOS32" s="15"/>
      <c r="HOT32" s="15"/>
      <c r="HOZ32" s="122"/>
      <c r="HPA32" s="123"/>
      <c r="HPB32" s="106"/>
      <c r="HPC32" s="123"/>
      <c r="HPK32" s="125"/>
      <c r="HPN32" s="15"/>
      <c r="HPO32" s="15"/>
      <c r="HPU32" s="122"/>
      <c r="HPV32" s="123"/>
      <c r="HPW32" s="106"/>
      <c r="HPX32" s="123"/>
      <c r="HQF32" s="125"/>
      <c r="HQI32" s="15"/>
      <c r="HQJ32" s="15"/>
      <c r="HQP32" s="122"/>
      <c r="HQQ32" s="123"/>
      <c r="HQR32" s="106"/>
      <c r="HQS32" s="123"/>
      <c r="HRA32" s="125"/>
      <c r="HRD32" s="15"/>
      <c r="HRE32" s="15"/>
      <c r="HRK32" s="122"/>
      <c r="HRL32" s="123"/>
      <c r="HRM32" s="106"/>
      <c r="HRN32" s="123"/>
      <c r="HRV32" s="125"/>
      <c r="HRY32" s="15"/>
      <c r="HRZ32" s="15"/>
      <c r="HSF32" s="122"/>
      <c r="HSG32" s="123"/>
      <c r="HSH32" s="106"/>
      <c r="HSI32" s="123"/>
      <c r="HSQ32" s="125"/>
      <c r="HST32" s="15"/>
      <c r="HSU32" s="15"/>
      <c r="HTA32" s="122"/>
      <c r="HTB32" s="123"/>
      <c r="HTC32" s="106"/>
      <c r="HTD32" s="123"/>
      <c r="HTL32" s="125"/>
      <c r="HTO32" s="15"/>
      <c r="HTP32" s="15"/>
      <c r="HTV32" s="122"/>
      <c r="HTW32" s="123"/>
      <c r="HTX32" s="106"/>
      <c r="HTY32" s="123"/>
      <c r="HUG32" s="125"/>
      <c r="HUJ32" s="15"/>
      <c r="HUK32" s="15"/>
      <c r="HUQ32" s="122"/>
      <c r="HUR32" s="123"/>
      <c r="HUS32" s="106"/>
      <c r="HUT32" s="123"/>
      <c r="HVB32" s="125"/>
      <c r="HVE32" s="15"/>
      <c r="HVF32" s="15"/>
      <c r="HVL32" s="122"/>
      <c r="HVM32" s="123"/>
      <c r="HVN32" s="106"/>
      <c r="HVO32" s="123"/>
      <c r="HVW32" s="125"/>
      <c r="HVZ32" s="15"/>
      <c r="HWA32" s="15"/>
      <c r="HWG32" s="122"/>
      <c r="HWH32" s="123"/>
      <c r="HWI32" s="106"/>
      <c r="HWJ32" s="123"/>
      <c r="HWR32" s="125"/>
      <c r="HWU32" s="15"/>
      <c r="HWV32" s="15"/>
      <c r="HXB32" s="122"/>
      <c r="HXC32" s="123"/>
      <c r="HXD32" s="106"/>
      <c r="HXE32" s="123"/>
      <c r="HXM32" s="125"/>
      <c r="HXP32" s="15"/>
      <c r="HXQ32" s="15"/>
      <c r="HXW32" s="122"/>
      <c r="HXX32" s="123"/>
      <c r="HXY32" s="106"/>
      <c r="HXZ32" s="123"/>
      <c r="HYH32" s="125"/>
      <c r="HYK32" s="15"/>
      <c r="HYL32" s="15"/>
      <c r="HYR32" s="122"/>
      <c r="HYS32" s="123"/>
      <c r="HYT32" s="106"/>
      <c r="HYU32" s="123"/>
      <c r="HZC32" s="125"/>
      <c r="HZF32" s="15"/>
      <c r="HZG32" s="15"/>
      <c r="HZM32" s="122"/>
      <c r="HZN32" s="123"/>
      <c r="HZO32" s="106"/>
      <c r="HZP32" s="123"/>
      <c r="HZX32" s="125"/>
      <c r="IAA32" s="15"/>
      <c r="IAB32" s="15"/>
      <c r="IAH32" s="122"/>
      <c r="IAI32" s="123"/>
      <c r="IAJ32" s="106"/>
      <c r="IAK32" s="123"/>
      <c r="IAS32" s="125"/>
      <c r="IAV32" s="15"/>
      <c r="IAW32" s="15"/>
      <c r="IBC32" s="122"/>
      <c r="IBD32" s="123"/>
      <c r="IBE32" s="106"/>
      <c r="IBF32" s="123"/>
      <c r="IBN32" s="125"/>
      <c r="IBQ32" s="15"/>
      <c r="IBR32" s="15"/>
      <c r="IBX32" s="122"/>
      <c r="IBY32" s="123"/>
      <c r="IBZ32" s="106"/>
      <c r="ICA32" s="123"/>
      <c r="ICI32" s="125"/>
      <c r="ICL32" s="15"/>
      <c r="ICM32" s="15"/>
      <c r="ICS32" s="122"/>
      <c r="ICT32" s="123"/>
      <c r="ICU32" s="106"/>
      <c r="ICV32" s="123"/>
      <c r="IDD32" s="125"/>
      <c r="IDG32" s="15"/>
      <c r="IDH32" s="15"/>
      <c r="IDN32" s="122"/>
      <c r="IDO32" s="123"/>
      <c r="IDP32" s="106"/>
      <c r="IDQ32" s="123"/>
      <c r="IDY32" s="125"/>
      <c r="IEB32" s="15"/>
      <c r="IEC32" s="15"/>
      <c r="IEI32" s="122"/>
      <c r="IEJ32" s="123"/>
      <c r="IEK32" s="106"/>
      <c r="IEL32" s="123"/>
      <c r="IET32" s="125"/>
      <c r="IEW32" s="15"/>
      <c r="IEX32" s="15"/>
      <c r="IFD32" s="122"/>
      <c r="IFE32" s="123"/>
      <c r="IFF32" s="106"/>
      <c r="IFG32" s="123"/>
      <c r="IFO32" s="125"/>
      <c r="IFR32" s="15"/>
      <c r="IFS32" s="15"/>
      <c r="IFY32" s="122"/>
      <c r="IFZ32" s="123"/>
      <c r="IGA32" s="106"/>
      <c r="IGB32" s="123"/>
      <c r="IGJ32" s="125"/>
      <c r="IGM32" s="15"/>
      <c r="IGN32" s="15"/>
      <c r="IGT32" s="122"/>
      <c r="IGU32" s="123"/>
      <c r="IGV32" s="106"/>
      <c r="IGW32" s="123"/>
      <c r="IHE32" s="125"/>
      <c r="IHH32" s="15"/>
      <c r="IHI32" s="15"/>
      <c r="IHO32" s="122"/>
      <c r="IHP32" s="123"/>
      <c r="IHQ32" s="106"/>
      <c r="IHR32" s="123"/>
      <c r="IHZ32" s="125"/>
      <c r="IIC32" s="15"/>
      <c r="IID32" s="15"/>
      <c r="IIJ32" s="122"/>
      <c r="IIK32" s="123"/>
      <c r="IIL32" s="106"/>
      <c r="IIM32" s="123"/>
      <c r="IIU32" s="125"/>
      <c r="IIX32" s="15"/>
      <c r="IIY32" s="15"/>
      <c r="IJE32" s="122"/>
      <c r="IJF32" s="123"/>
      <c r="IJG32" s="106"/>
      <c r="IJH32" s="123"/>
      <c r="IJP32" s="125"/>
      <c r="IJS32" s="15"/>
      <c r="IJT32" s="15"/>
      <c r="IJZ32" s="122"/>
      <c r="IKA32" s="123"/>
      <c r="IKB32" s="106"/>
      <c r="IKC32" s="123"/>
      <c r="IKK32" s="125"/>
      <c r="IKN32" s="15"/>
      <c r="IKO32" s="15"/>
      <c r="IKU32" s="122"/>
      <c r="IKV32" s="123"/>
      <c r="IKW32" s="106"/>
      <c r="IKX32" s="123"/>
      <c r="ILF32" s="125"/>
      <c r="ILI32" s="15"/>
      <c r="ILJ32" s="15"/>
      <c r="ILP32" s="122"/>
      <c r="ILQ32" s="123"/>
      <c r="ILR32" s="106"/>
      <c r="ILS32" s="123"/>
      <c r="IMA32" s="125"/>
      <c r="IMD32" s="15"/>
      <c r="IME32" s="15"/>
      <c r="IMK32" s="122"/>
      <c r="IML32" s="123"/>
      <c r="IMM32" s="106"/>
      <c r="IMN32" s="123"/>
      <c r="IMV32" s="125"/>
      <c r="IMY32" s="15"/>
      <c r="IMZ32" s="15"/>
      <c r="INF32" s="122"/>
      <c r="ING32" s="123"/>
      <c r="INH32" s="106"/>
      <c r="INI32" s="123"/>
      <c r="INQ32" s="125"/>
      <c r="INT32" s="15"/>
      <c r="INU32" s="15"/>
      <c r="IOA32" s="122"/>
      <c r="IOB32" s="123"/>
      <c r="IOC32" s="106"/>
      <c r="IOD32" s="123"/>
      <c r="IOL32" s="125"/>
      <c r="IOO32" s="15"/>
      <c r="IOP32" s="15"/>
      <c r="IOV32" s="122"/>
      <c r="IOW32" s="123"/>
      <c r="IOX32" s="106"/>
      <c r="IOY32" s="123"/>
      <c r="IPG32" s="125"/>
      <c r="IPJ32" s="15"/>
      <c r="IPK32" s="15"/>
      <c r="IPQ32" s="122"/>
      <c r="IPR32" s="123"/>
      <c r="IPS32" s="106"/>
      <c r="IPT32" s="123"/>
      <c r="IQB32" s="125"/>
      <c r="IQE32" s="15"/>
      <c r="IQF32" s="15"/>
      <c r="IQL32" s="122"/>
      <c r="IQM32" s="123"/>
      <c r="IQN32" s="106"/>
      <c r="IQO32" s="123"/>
      <c r="IQW32" s="125"/>
      <c r="IQZ32" s="15"/>
      <c r="IRA32" s="15"/>
      <c r="IRG32" s="122"/>
      <c r="IRH32" s="123"/>
      <c r="IRI32" s="106"/>
      <c r="IRJ32" s="123"/>
      <c r="IRR32" s="125"/>
      <c r="IRU32" s="15"/>
      <c r="IRV32" s="15"/>
      <c r="ISB32" s="122"/>
      <c r="ISC32" s="123"/>
      <c r="ISD32" s="106"/>
      <c r="ISE32" s="123"/>
      <c r="ISM32" s="125"/>
      <c r="ISP32" s="15"/>
      <c r="ISQ32" s="15"/>
      <c r="ISW32" s="122"/>
      <c r="ISX32" s="123"/>
      <c r="ISY32" s="106"/>
      <c r="ISZ32" s="123"/>
      <c r="ITH32" s="125"/>
      <c r="ITK32" s="15"/>
      <c r="ITL32" s="15"/>
      <c r="ITR32" s="122"/>
      <c r="ITS32" s="123"/>
      <c r="ITT32" s="106"/>
      <c r="ITU32" s="123"/>
      <c r="IUC32" s="125"/>
      <c r="IUF32" s="15"/>
      <c r="IUG32" s="15"/>
      <c r="IUM32" s="122"/>
      <c r="IUN32" s="123"/>
      <c r="IUO32" s="106"/>
      <c r="IUP32" s="123"/>
      <c r="IUX32" s="125"/>
      <c r="IVA32" s="15"/>
      <c r="IVB32" s="15"/>
      <c r="IVH32" s="122"/>
      <c r="IVI32" s="123"/>
      <c r="IVJ32" s="106"/>
      <c r="IVK32" s="123"/>
      <c r="IVS32" s="125"/>
      <c r="IVV32" s="15"/>
      <c r="IVW32" s="15"/>
      <c r="IWC32" s="122"/>
      <c r="IWD32" s="123"/>
      <c r="IWE32" s="106"/>
      <c r="IWF32" s="123"/>
      <c r="IWN32" s="125"/>
      <c r="IWQ32" s="15"/>
      <c r="IWR32" s="15"/>
      <c r="IWX32" s="122"/>
      <c r="IWY32" s="123"/>
      <c r="IWZ32" s="106"/>
      <c r="IXA32" s="123"/>
      <c r="IXI32" s="125"/>
      <c r="IXL32" s="15"/>
      <c r="IXM32" s="15"/>
      <c r="IXS32" s="122"/>
      <c r="IXT32" s="123"/>
      <c r="IXU32" s="106"/>
      <c r="IXV32" s="123"/>
      <c r="IYD32" s="125"/>
      <c r="IYG32" s="15"/>
      <c r="IYH32" s="15"/>
      <c r="IYN32" s="122"/>
      <c r="IYO32" s="123"/>
      <c r="IYP32" s="106"/>
      <c r="IYQ32" s="123"/>
      <c r="IYY32" s="125"/>
      <c r="IZB32" s="15"/>
      <c r="IZC32" s="15"/>
      <c r="IZI32" s="122"/>
      <c r="IZJ32" s="123"/>
      <c r="IZK32" s="106"/>
      <c r="IZL32" s="123"/>
      <c r="IZT32" s="125"/>
      <c r="IZW32" s="15"/>
      <c r="IZX32" s="15"/>
      <c r="JAD32" s="122"/>
      <c r="JAE32" s="123"/>
      <c r="JAF32" s="106"/>
      <c r="JAG32" s="123"/>
      <c r="JAO32" s="125"/>
      <c r="JAR32" s="15"/>
      <c r="JAS32" s="15"/>
      <c r="JAY32" s="122"/>
      <c r="JAZ32" s="123"/>
      <c r="JBA32" s="106"/>
      <c r="JBB32" s="123"/>
      <c r="JBJ32" s="125"/>
      <c r="JBM32" s="15"/>
      <c r="JBN32" s="15"/>
      <c r="JBT32" s="122"/>
      <c r="JBU32" s="123"/>
      <c r="JBV32" s="106"/>
      <c r="JBW32" s="123"/>
      <c r="JCE32" s="125"/>
      <c r="JCH32" s="15"/>
      <c r="JCI32" s="15"/>
      <c r="JCO32" s="122"/>
      <c r="JCP32" s="123"/>
      <c r="JCQ32" s="106"/>
      <c r="JCR32" s="123"/>
      <c r="JCZ32" s="125"/>
      <c r="JDC32" s="15"/>
      <c r="JDD32" s="15"/>
      <c r="JDJ32" s="122"/>
      <c r="JDK32" s="123"/>
      <c r="JDL32" s="106"/>
      <c r="JDM32" s="123"/>
      <c r="JDU32" s="125"/>
      <c r="JDX32" s="15"/>
      <c r="JDY32" s="15"/>
      <c r="JEE32" s="122"/>
      <c r="JEF32" s="123"/>
      <c r="JEG32" s="106"/>
      <c r="JEH32" s="123"/>
      <c r="JEP32" s="125"/>
      <c r="JES32" s="15"/>
      <c r="JET32" s="15"/>
      <c r="JEZ32" s="122"/>
      <c r="JFA32" s="123"/>
      <c r="JFB32" s="106"/>
      <c r="JFC32" s="123"/>
      <c r="JFK32" s="125"/>
      <c r="JFN32" s="15"/>
      <c r="JFO32" s="15"/>
      <c r="JFU32" s="122"/>
      <c r="JFV32" s="123"/>
      <c r="JFW32" s="106"/>
      <c r="JFX32" s="123"/>
      <c r="JGF32" s="125"/>
      <c r="JGI32" s="15"/>
      <c r="JGJ32" s="15"/>
      <c r="JGP32" s="122"/>
      <c r="JGQ32" s="123"/>
      <c r="JGR32" s="106"/>
      <c r="JGS32" s="123"/>
      <c r="JHA32" s="125"/>
      <c r="JHD32" s="15"/>
      <c r="JHE32" s="15"/>
      <c r="JHK32" s="122"/>
      <c r="JHL32" s="123"/>
      <c r="JHM32" s="106"/>
      <c r="JHN32" s="123"/>
      <c r="JHV32" s="125"/>
      <c r="JHY32" s="15"/>
      <c r="JHZ32" s="15"/>
      <c r="JIF32" s="122"/>
      <c r="JIG32" s="123"/>
      <c r="JIH32" s="106"/>
      <c r="JII32" s="123"/>
      <c r="JIQ32" s="125"/>
      <c r="JIT32" s="15"/>
      <c r="JIU32" s="15"/>
      <c r="JJA32" s="122"/>
      <c r="JJB32" s="123"/>
      <c r="JJC32" s="106"/>
      <c r="JJD32" s="123"/>
      <c r="JJL32" s="125"/>
      <c r="JJO32" s="15"/>
      <c r="JJP32" s="15"/>
      <c r="JJV32" s="122"/>
      <c r="JJW32" s="123"/>
      <c r="JJX32" s="106"/>
      <c r="JJY32" s="123"/>
      <c r="JKG32" s="125"/>
      <c r="JKJ32" s="15"/>
      <c r="JKK32" s="15"/>
      <c r="JKQ32" s="122"/>
      <c r="JKR32" s="123"/>
      <c r="JKS32" s="106"/>
      <c r="JKT32" s="123"/>
      <c r="JLB32" s="125"/>
      <c r="JLE32" s="15"/>
      <c r="JLF32" s="15"/>
      <c r="JLL32" s="122"/>
      <c r="JLM32" s="123"/>
      <c r="JLN32" s="106"/>
      <c r="JLO32" s="123"/>
      <c r="JLW32" s="125"/>
      <c r="JLZ32" s="15"/>
      <c r="JMA32" s="15"/>
      <c r="JMG32" s="122"/>
      <c r="JMH32" s="123"/>
      <c r="JMI32" s="106"/>
      <c r="JMJ32" s="123"/>
      <c r="JMR32" s="125"/>
      <c r="JMU32" s="15"/>
      <c r="JMV32" s="15"/>
      <c r="JNB32" s="122"/>
      <c r="JNC32" s="123"/>
      <c r="JND32" s="106"/>
      <c r="JNE32" s="123"/>
      <c r="JNM32" s="125"/>
      <c r="JNP32" s="15"/>
      <c r="JNQ32" s="15"/>
      <c r="JNW32" s="122"/>
      <c r="JNX32" s="123"/>
      <c r="JNY32" s="106"/>
      <c r="JNZ32" s="123"/>
      <c r="JOH32" s="125"/>
      <c r="JOK32" s="15"/>
      <c r="JOL32" s="15"/>
      <c r="JOR32" s="122"/>
      <c r="JOS32" s="123"/>
      <c r="JOT32" s="106"/>
      <c r="JOU32" s="123"/>
      <c r="JPC32" s="125"/>
      <c r="JPF32" s="15"/>
      <c r="JPG32" s="15"/>
      <c r="JPM32" s="122"/>
      <c r="JPN32" s="123"/>
      <c r="JPO32" s="106"/>
      <c r="JPP32" s="123"/>
      <c r="JPX32" s="125"/>
      <c r="JQA32" s="15"/>
      <c r="JQB32" s="15"/>
      <c r="JQH32" s="122"/>
      <c r="JQI32" s="123"/>
      <c r="JQJ32" s="106"/>
      <c r="JQK32" s="123"/>
      <c r="JQS32" s="125"/>
      <c r="JQV32" s="15"/>
      <c r="JQW32" s="15"/>
      <c r="JRC32" s="122"/>
      <c r="JRD32" s="123"/>
      <c r="JRE32" s="106"/>
      <c r="JRF32" s="123"/>
      <c r="JRN32" s="125"/>
      <c r="JRQ32" s="15"/>
      <c r="JRR32" s="15"/>
      <c r="JRX32" s="122"/>
      <c r="JRY32" s="123"/>
      <c r="JRZ32" s="106"/>
      <c r="JSA32" s="123"/>
      <c r="JSI32" s="125"/>
      <c r="JSL32" s="15"/>
      <c r="JSM32" s="15"/>
      <c r="JSS32" s="122"/>
      <c r="JST32" s="123"/>
      <c r="JSU32" s="106"/>
      <c r="JSV32" s="123"/>
      <c r="JTD32" s="125"/>
      <c r="JTG32" s="15"/>
      <c r="JTH32" s="15"/>
      <c r="JTN32" s="122"/>
      <c r="JTO32" s="123"/>
      <c r="JTP32" s="106"/>
      <c r="JTQ32" s="123"/>
      <c r="JTY32" s="125"/>
      <c r="JUB32" s="15"/>
      <c r="JUC32" s="15"/>
      <c r="JUI32" s="122"/>
      <c r="JUJ32" s="123"/>
      <c r="JUK32" s="106"/>
      <c r="JUL32" s="123"/>
      <c r="JUT32" s="125"/>
      <c r="JUW32" s="15"/>
      <c r="JUX32" s="15"/>
      <c r="JVD32" s="122"/>
      <c r="JVE32" s="123"/>
      <c r="JVF32" s="106"/>
      <c r="JVG32" s="123"/>
      <c r="JVO32" s="125"/>
      <c r="JVR32" s="15"/>
      <c r="JVS32" s="15"/>
      <c r="JVY32" s="122"/>
      <c r="JVZ32" s="123"/>
      <c r="JWA32" s="106"/>
      <c r="JWB32" s="123"/>
      <c r="JWJ32" s="125"/>
      <c r="JWM32" s="15"/>
      <c r="JWN32" s="15"/>
      <c r="JWT32" s="122"/>
      <c r="JWU32" s="123"/>
      <c r="JWV32" s="106"/>
      <c r="JWW32" s="123"/>
      <c r="JXE32" s="125"/>
      <c r="JXH32" s="15"/>
      <c r="JXI32" s="15"/>
      <c r="JXO32" s="122"/>
      <c r="JXP32" s="123"/>
      <c r="JXQ32" s="106"/>
      <c r="JXR32" s="123"/>
      <c r="JXZ32" s="125"/>
      <c r="JYC32" s="15"/>
      <c r="JYD32" s="15"/>
      <c r="JYJ32" s="122"/>
      <c r="JYK32" s="123"/>
      <c r="JYL32" s="106"/>
      <c r="JYM32" s="123"/>
      <c r="JYU32" s="125"/>
      <c r="JYX32" s="15"/>
      <c r="JYY32" s="15"/>
      <c r="JZE32" s="122"/>
      <c r="JZF32" s="123"/>
      <c r="JZG32" s="106"/>
      <c r="JZH32" s="123"/>
      <c r="JZP32" s="125"/>
      <c r="JZS32" s="15"/>
      <c r="JZT32" s="15"/>
      <c r="JZZ32" s="122"/>
      <c r="KAA32" s="123"/>
      <c r="KAB32" s="106"/>
      <c r="KAC32" s="123"/>
      <c r="KAK32" s="125"/>
      <c r="KAN32" s="15"/>
      <c r="KAO32" s="15"/>
      <c r="KAU32" s="122"/>
      <c r="KAV32" s="123"/>
      <c r="KAW32" s="106"/>
      <c r="KAX32" s="123"/>
      <c r="KBF32" s="125"/>
      <c r="KBI32" s="15"/>
      <c r="KBJ32" s="15"/>
      <c r="KBP32" s="122"/>
      <c r="KBQ32" s="123"/>
      <c r="KBR32" s="106"/>
      <c r="KBS32" s="123"/>
      <c r="KCA32" s="125"/>
      <c r="KCD32" s="15"/>
      <c r="KCE32" s="15"/>
      <c r="KCK32" s="122"/>
      <c r="KCL32" s="123"/>
      <c r="KCM32" s="106"/>
      <c r="KCN32" s="123"/>
      <c r="KCV32" s="125"/>
      <c r="KCY32" s="15"/>
      <c r="KCZ32" s="15"/>
      <c r="KDF32" s="122"/>
      <c r="KDG32" s="123"/>
      <c r="KDH32" s="106"/>
      <c r="KDI32" s="123"/>
      <c r="KDQ32" s="125"/>
      <c r="KDT32" s="15"/>
      <c r="KDU32" s="15"/>
      <c r="KEA32" s="122"/>
      <c r="KEB32" s="123"/>
      <c r="KEC32" s="106"/>
      <c r="KED32" s="123"/>
      <c r="KEL32" s="125"/>
      <c r="KEO32" s="15"/>
      <c r="KEP32" s="15"/>
      <c r="KEV32" s="122"/>
      <c r="KEW32" s="123"/>
      <c r="KEX32" s="106"/>
      <c r="KEY32" s="123"/>
      <c r="KFG32" s="125"/>
      <c r="KFJ32" s="15"/>
      <c r="KFK32" s="15"/>
      <c r="KFQ32" s="122"/>
      <c r="KFR32" s="123"/>
      <c r="KFS32" s="106"/>
      <c r="KFT32" s="123"/>
      <c r="KGB32" s="125"/>
      <c r="KGE32" s="15"/>
      <c r="KGF32" s="15"/>
      <c r="KGL32" s="122"/>
      <c r="KGM32" s="123"/>
      <c r="KGN32" s="106"/>
      <c r="KGO32" s="123"/>
      <c r="KGW32" s="125"/>
      <c r="KGZ32" s="15"/>
      <c r="KHA32" s="15"/>
      <c r="KHG32" s="122"/>
      <c r="KHH32" s="123"/>
      <c r="KHI32" s="106"/>
      <c r="KHJ32" s="123"/>
      <c r="KHR32" s="125"/>
      <c r="KHU32" s="15"/>
      <c r="KHV32" s="15"/>
      <c r="KIB32" s="122"/>
      <c r="KIC32" s="123"/>
      <c r="KID32" s="106"/>
      <c r="KIE32" s="123"/>
      <c r="KIM32" s="125"/>
      <c r="KIP32" s="15"/>
      <c r="KIQ32" s="15"/>
      <c r="KIW32" s="122"/>
      <c r="KIX32" s="123"/>
      <c r="KIY32" s="106"/>
      <c r="KIZ32" s="123"/>
      <c r="KJH32" s="125"/>
      <c r="KJK32" s="15"/>
      <c r="KJL32" s="15"/>
      <c r="KJR32" s="122"/>
      <c r="KJS32" s="123"/>
      <c r="KJT32" s="106"/>
      <c r="KJU32" s="123"/>
      <c r="KKC32" s="125"/>
      <c r="KKF32" s="15"/>
      <c r="KKG32" s="15"/>
      <c r="KKM32" s="122"/>
      <c r="KKN32" s="123"/>
      <c r="KKO32" s="106"/>
      <c r="KKP32" s="123"/>
      <c r="KKX32" s="125"/>
      <c r="KLA32" s="15"/>
      <c r="KLB32" s="15"/>
      <c r="KLH32" s="122"/>
      <c r="KLI32" s="123"/>
      <c r="KLJ32" s="106"/>
      <c r="KLK32" s="123"/>
      <c r="KLS32" s="125"/>
      <c r="KLV32" s="15"/>
      <c r="KLW32" s="15"/>
      <c r="KMC32" s="122"/>
      <c r="KMD32" s="123"/>
      <c r="KME32" s="106"/>
      <c r="KMF32" s="123"/>
      <c r="KMN32" s="125"/>
      <c r="KMQ32" s="15"/>
      <c r="KMR32" s="15"/>
      <c r="KMX32" s="122"/>
      <c r="KMY32" s="123"/>
      <c r="KMZ32" s="106"/>
      <c r="KNA32" s="123"/>
      <c r="KNI32" s="125"/>
      <c r="KNL32" s="15"/>
      <c r="KNM32" s="15"/>
      <c r="KNS32" s="122"/>
      <c r="KNT32" s="123"/>
      <c r="KNU32" s="106"/>
      <c r="KNV32" s="123"/>
      <c r="KOD32" s="125"/>
      <c r="KOG32" s="15"/>
      <c r="KOH32" s="15"/>
      <c r="KON32" s="122"/>
      <c r="KOO32" s="123"/>
      <c r="KOP32" s="106"/>
      <c r="KOQ32" s="123"/>
      <c r="KOY32" s="125"/>
      <c r="KPB32" s="15"/>
      <c r="KPC32" s="15"/>
      <c r="KPI32" s="122"/>
      <c r="KPJ32" s="123"/>
      <c r="KPK32" s="106"/>
      <c r="KPL32" s="123"/>
      <c r="KPT32" s="125"/>
      <c r="KPW32" s="15"/>
      <c r="KPX32" s="15"/>
      <c r="KQD32" s="122"/>
      <c r="KQE32" s="123"/>
      <c r="KQF32" s="106"/>
      <c r="KQG32" s="123"/>
      <c r="KQO32" s="125"/>
      <c r="KQR32" s="15"/>
      <c r="KQS32" s="15"/>
      <c r="KQY32" s="122"/>
      <c r="KQZ32" s="123"/>
      <c r="KRA32" s="106"/>
      <c r="KRB32" s="123"/>
      <c r="KRJ32" s="125"/>
      <c r="KRM32" s="15"/>
      <c r="KRN32" s="15"/>
      <c r="KRT32" s="122"/>
      <c r="KRU32" s="123"/>
      <c r="KRV32" s="106"/>
      <c r="KRW32" s="123"/>
      <c r="KSE32" s="125"/>
      <c r="KSH32" s="15"/>
      <c r="KSI32" s="15"/>
      <c r="KSO32" s="122"/>
      <c r="KSP32" s="123"/>
      <c r="KSQ32" s="106"/>
      <c r="KSR32" s="123"/>
      <c r="KSZ32" s="125"/>
      <c r="KTC32" s="15"/>
      <c r="KTD32" s="15"/>
      <c r="KTJ32" s="122"/>
      <c r="KTK32" s="123"/>
      <c r="KTL32" s="106"/>
      <c r="KTM32" s="123"/>
      <c r="KTU32" s="125"/>
      <c r="KTX32" s="15"/>
      <c r="KTY32" s="15"/>
      <c r="KUE32" s="122"/>
      <c r="KUF32" s="123"/>
      <c r="KUG32" s="106"/>
      <c r="KUH32" s="123"/>
      <c r="KUP32" s="125"/>
      <c r="KUS32" s="15"/>
      <c r="KUT32" s="15"/>
      <c r="KUZ32" s="122"/>
      <c r="KVA32" s="123"/>
      <c r="KVB32" s="106"/>
      <c r="KVC32" s="123"/>
      <c r="KVK32" s="125"/>
      <c r="KVN32" s="15"/>
      <c r="KVO32" s="15"/>
      <c r="KVU32" s="122"/>
      <c r="KVV32" s="123"/>
      <c r="KVW32" s="106"/>
      <c r="KVX32" s="123"/>
      <c r="KWF32" s="125"/>
      <c r="KWI32" s="15"/>
      <c r="KWJ32" s="15"/>
      <c r="KWP32" s="122"/>
      <c r="KWQ32" s="123"/>
      <c r="KWR32" s="106"/>
      <c r="KWS32" s="123"/>
      <c r="KXA32" s="125"/>
      <c r="KXD32" s="15"/>
      <c r="KXE32" s="15"/>
      <c r="KXK32" s="122"/>
      <c r="KXL32" s="123"/>
      <c r="KXM32" s="106"/>
      <c r="KXN32" s="123"/>
      <c r="KXV32" s="125"/>
      <c r="KXY32" s="15"/>
      <c r="KXZ32" s="15"/>
      <c r="KYF32" s="122"/>
      <c r="KYG32" s="123"/>
      <c r="KYH32" s="106"/>
      <c r="KYI32" s="123"/>
      <c r="KYQ32" s="125"/>
      <c r="KYT32" s="15"/>
      <c r="KYU32" s="15"/>
      <c r="KZA32" s="122"/>
      <c r="KZB32" s="123"/>
      <c r="KZC32" s="106"/>
      <c r="KZD32" s="123"/>
      <c r="KZL32" s="125"/>
      <c r="KZO32" s="15"/>
      <c r="KZP32" s="15"/>
      <c r="KZV32" s="122"/>
      <c r="KZW32" s="123"/>
      <c r="KZX32" s="106"/>
      <c r="KZY32" s="123"/>
      <c r="LAG32" s="125"/>
      <c r="LAJ32" s="15"/>
      <c r="LAK32" s="15"/>
      <c r="LAQ32" s="122"/>
      <c r="LAR32" s="123"/>
      <c r="LAS32" s="106"/>
      <c r="LAT32" s="123"/>
      <c r="LBB32" s="125"/>
      <c r="LBE32" s="15"/>
      <c r="LBF32" s="15"/>
      <c r="LBL32" s="122"/>
      <c r="LBM32" s="123"/>
      <c r="LBN32" s="106"/>
      <c r="LBO32" s="123"/>
      <c r="LBW32" s="125"/>
      <c r="LBZ32" s="15"/>
      <c r="LCA32" s="15"/>
      <c r="LCG32" s="122"/>
      <c r="LCH32" s="123"/>
      <c r="LCI32" s="106"/>
      <c r="LCJ32" s="123"/>
      <c r="LCR32" s="125"/>
      <c r="LCU32" s="15"/>
      <c r="LCV32" s="15"/>
      <c r="LDB32" s="122"/>
      <c r="LDC32" s="123"/>
      <c r="LDD32" s="106"/>
      <c r="LDE32" s="123"/>
      <c r="LDM32" s="125"/>
      <c r="LDP32" s="15"/>
      <c r="LDQ32" s="15"/>
      <c r="LDW32" s="122"/>
      <c r="LDX32" s="123"/>
      <c r="LDY32" s="106"/>
      <c r="LDZ32" s="123"/>
      <c r="LEH32" s="125"/>
      <c r="LEK32" s="15"/>
      <c r="LEL32" s="15"/>
      <c r="LER32" s="122"/>
      <c r="LES32" s="123"/>
      <c r="LET32" s="106"/>
      <c r="LEU32" s="123"/>
      <c r="LFC32" s="125"/>
      <c r="LFF32" s="15"/>
      <c r="LFG32" s="15"/>
      <c r="LFM32" s="122"/>
      <c r="LFN32" s="123"/>
      <c r="LFO32" s="106"/>
      <c r="LFP32" s="123"/>
      <c r="LFX32" s="125"/>
      <c r="LGA32" s="15"/>
      <c r="LGB32" s="15"/>
      <c r="LGH32" s="122"/>
      <c r="LGI32" s="123"/>
      <c r="LGJ32" s="106"/>
      <c r="LGK32" s="123"/>
      <c r="LGS32" s="125"/>
      <c r="LGV32" s="15"/>
      <c r="LGW32" s="15"/>
      <c r="LHC32" s="122"/>
      <c r="LHD32" s="123"/>
      <c r="LHE32" s="106"/>
      <c r="LHF32" s="123"/>
      <c r="LHN32" s="125"/>
      <c r="LHQ32" s="15"/>
      <c r="LHR32" s="15"/>
      <c r="LHX32" s="122"/>
      <c r="LHY32" s="123"/>
      <c r="LHZ32" s="106"/>
      <c r="LIA32" s="123"/>
      <c r="LII32" s="125"/>
      <c r="LIL32" s="15"/>
      <c r="LIM32" s="15"/>
      <c r="LIS32" s="122"/>
      <c r="LIT32" s="123"/>
      <c r="LIU32" s="106"/>
      <c r="LIV32" s="123"/>
      <c r="LJD32" s="125"/>
      <c r="LJG32" s="15"/>
      <c r="LJH32" s="15"/>
      <c r="LJN32" s="122"/>
      <c r="LJO32" s="123"/>
      <c r="LJP32" s="106"/>
      <c r="LJQ32" s="123"/>
      <c r="LJY32" s="125"/>
      <c r="LKB32" s="15"/>
      <c r="LKC32" s="15"/>
      <c r="LKI32" s="122"/>
      <c r="LKJ32" s="123"/>
      <c r="LKK32" s="106"/>
      <c r="LKL32" s="123"/>
      <c r="LKT32" s="125"/>
      <c r="LKW32" s="15"/>
      <c r="LKX32" s="15"/>
      <c r="LLD32" s="122"/>
      <c r="LLE32" s="123"/>
      <c r="LLF32" s="106"/>
      <c r="LLG32" s="123"/>
      <c r="LLO32" s="125"/>
      <c r="LLR32" s="15"/>
      <c r="LLS32" s="15"/>
      <c r="LLY32" s="122"/>
      <c r="LLZ32" s="123"/>
      <c r="LMA32" s="106"/>
      <c r="LMB32" s="123"/>
      <c r="LMJ32" s="125"/>
      <c r="LMM32" s="15"/>
      <c r="LMN32" s="15"/>
      <c r="LMT32" s="122"/>
      <c r="LMU32" s="123"/>
      <c r="LMV32" s="106"/>
      <c r="LMW32" s="123"/>
      <c r="LNE32" s="125"/>
      <c r="LNH32" s="15"/>
      <c r="LNI32" s="15"/>
      <c r="LNO32" s="122"/>
      <c r="LNP32" s="123"/>
      <c r="LNQ32" s="106"/>
      <c r="LNR32" s="123"/>
      <c r="LNZ32" s="125"/>
      <c r="LOC32" s="15"/>
      <c r="LOD32" s="15"/>
      <c r="LOJ32" s="122"/>
      <c r="LOK32" s="123"/>
      <c r="LOL32" s="106"/>
      <c r="LOM32" s="123"/>
      <c r="LOU32" s="125"/>
      <c r="LOX32" s="15"/>
      <c r="LOY32" s="15"/>
      <c r="LPE32" s="122"/>
      <c r="LPF32" s="123"/>
      <c r="LPG32" s="106"/>
      <c r="LPH32" s="123"/>
      <c r="LPP32" s="125"/>
      <c r="LPS32" s="15"/>
      <c r="LPT32" s="15"/>
      <c r="LPZ32" s="122"/>
      <c r="LQA32" s="123"/>
      <c r="LQB32" s="106"/>
      <c r="LQC32" s="123"/>
      <c r="LQK32" s="125"/>
      <c r="LQN32" s="15"/>
      <c r="LQO32" s="15"/>
      <c r="LQU32" s="122"/>
      <c r="LQV32" s="123"/>
      <c r="LQW32" s="106"/>
      <c r="LQX32" s="123"/>
      <c r="LRF32" s="125"/>
      <c r="LRI32" s="15"/>
      <c r="LRJ32" s="15"/>
      <c r="LRP32" s="122"/>
      <c r="LRQ32" s="123"/>
      <c r="LRR32" s="106"/>
      <c r="LRS32" s="123"/>
      <c r="LSA32" s="125"/>
      <c r="LSD32" s="15"/>
      <c r="LSE32" s="15"/>
      <c r="LSK32" s="122"/>
      <c r="LSL32" s="123"/>
      <c r="LSM32" s="106"/>
      <c r="LSN32" s="123"/>
      <c r="LSV32" s="125"/>
      <c r="LSY32" s="15"/>
      <c r="LSZ32" s="15"/>
      <c r="LTF32" s="122"/>
      <c r="LTG32" s="123"/>
      <c r="LTH32" s="106"/>
      <c r="LTI32" s="123"/>
      <c r="LTQ32" s="125"/>
      <c r="LTT32" s="15"/>
      <c r="LTU32" s="15"/>
      <c r="LUA32" s="122"/>
      <c r="LUB32" s="123"/>
      <c r="LUC32" s="106"/>
      <c r="LUD32" s="123"/>
      <c r="LUL32" s="125"/>
      <c r="LUO32" s="15"/>
      <c r="LUP32" s="15"/>
      <c r="LUV32" s="122"/>
      <c r="LUW32" s="123"/>
      <c r="LUX32" s="106"/>
      <c r="LUY32" s="123"/>
      <c r="LVG32" s="125"/>
      <c r="LVJ32" s="15"/>
      <c r="LVK32" s="15"/>
      <c r="LVQ32" s="122"/>
      <c r="LVR32" s="123"/>
      <c r="LVS32" s="106"/>
      <c r="LVT32" s="123"/>
      <c r="LWB32" s="125"/>
      <c r="LWE32" s="15"/>
      <c r="LWF32" s="15"/>
      <c r="LWL32" s="122"/>
      <c r="LWM32" s="123"/>
      <c r="LWN32" s="106"/>
      <c r="LWO32" s="123"/>
      <c r="LWW32" s="125"/>
      <c r="LWZ32" s="15"/>
      <c r="LXA32" s="15"/>
      <c r="LXG32" s="122"/>
      <c r="LXH32" s="123"/>
      <c r="LXI32" s="106"/>
      <c r="LXJ32" s="123"/>
      <c r="LXR32" s="125"/>
      <c r="LXU32" s="15"/>
      <c r="LXV32" s="15"/>
      <c r="LYB32" s="122"/>
      <c r="LYC32" s="123"/>
      <c r="LYD32" s="106"/>
      <c r="LYE32" s="123"/>
      <c r="LYM32" s="125"/>
      <c r="LYP32" s="15"/>
      <c r="LYQ32" s="15"/>
      <c r="LYW32" s="122"/>
      <c r="LYX32" s="123"/>
      <c r="LYY32" s="106"/>
      <c r="LYZ32" s="123"/>
      <c r="LZH32" s="125"/>
      <c r="LZK32" s="15"/>
      <c r="LZL32" s="15"/>
      <c r="LZR32" s="122"/>
      <c r="LZS32" s="123"/>
      <c r="LZT32" s="106"/>
      <c r="LZU32" s="123"/>
      <c r="MAC32" s="125"/>
      <c r="MAF32" s="15"/>
      <c r="MAG32" s="15"/>
      <c r="MAM32" s="122"/>
      <c r="MAN32" s="123"/>
      <c r="MAO32" s="106"/>
      <c r="MAP32" s="123"/>
      <c r="MAX32" s="125"/>
      <c r="MBA32" s="15"/>
      <c r="MBB32" s="15"/>
      <c r="MBH32" s="122"/>
      <c r="MBI32" s="123"/>
      <c r="MBJ32" s="106"/>
      <c r="MBK32" s="123"/>
      <c r="MBS32" s="125"/>
      <c r="MBV32" s="15"/>
      <c r="MBW32" s="15"/>
      <c r="MCC32" s="122"/>
      <c r="MCD32" s="123"/>
      <c r="MCE32" s="106"/>
      <c r="MCF32" s="123"/>
      <c r="MCN32" s="125"/>
      <c r="MCQ32" s="15"/>
      <c r="MCR32" s="15"/>
      <c r="MCX32" s="122"/>
      <c r="MCY32" s="123"/>
      <c r="MCZ32" s="106"/>
      <c r="MDA32" s="123"/>
      <c r="MDI32" s="125"/>
      <c r="MDL32" s="15"/>
      <c r="MDM32" s="15"/>
      <c r="MDS32" s="122"/>
      <c r="MDT32" s="123"/>
      <c r="MDU32" s="106"/>
      <c r="MDV32" s="123"/>
      <c r="MED32" s="125"/>
      <c r="MEG32" s="15"/>
      <c r="MEH32" s="15"/>
      <c r="MEN32" s="122"/>
      <c r="MEO32" s="123"/>
      <c r="MEP32" s="106"/>
      <c r="MEQ32" s="123"/>
      <c r="MEY32" s="125"/>
      <c r="MFB32" s="15"/>
      <c r="MFC32" s="15"/>
      <c r="MFI32" s="122"/>
      <c r="MFJ32" s="123"/>
      <c r="MFK32" s="106"/>
      <c r="MFL32" s="123"/>
      <c r="MFT32" s="125"/>
      <c r="MFW32" s="15"/>
      <c r="MFX32" s="15"/>
      <c r="MGD32" s="122"/>
      <c r="MGE32" s="123"/>
      <c r="MGF32" s="106"/>
      <c r="MGG32" s="123"/>
      <c r="MGO32" s="125"/>
      <c r="MGR32" s="15"/>
      <c r="MGS32" s="15"/>
      <c r="MGY32" s="122"/>
      <c r="MGZ32" s="123"/>
      <c r="MHA32" s="106"/>
      <c r="MHB32" s="123"/>
      <c r="MHJ32" s="125"/>
      <c r="MHM32" s="15"/>
      <c r="MHN32" s="15"/>
      <c r="MHT32" s="122"/>
      <c r="MHU32" s="123"/>
      <c r="MHV32" s="106"/>
      <c r="MHW32" s="123"/>
      <c r="MIE32" s="125"/>
      <c r="MIH32" s="15"/>
      <c r="MII32" s="15"/>
      <c r="MIO32" s="122"/>
      <c r="MIP32" s="123"/>
      <c r="MIQ32" s="106"/>
      <c r="MIR32" s="123"/>
      <c r="MIZ32" s="125"/>
      <c r="MJC32" s="15"/>
      <c r="MJD32" s="15"/>
      <c r="MJJ32" s="122"/>
      <c r="MJK32" s="123"/>
      <c r="MJL32" s="106"/>
      <c r="MJM32" s="123"/>
      <c r="MJU32" s="125"/>
      <c r="MJX32" s="15"/>
      <c r="MJY32" s="15"/>
      <c r="MKE32" s="122"/>
      <c r="MKF32" s="123"/>
      <c r="MKG32" s="106"/>
      <c r="MKH32" s="123"/>
      <c r="MKP32" s="125"/>
      <c r="MKS32" s="15"/>
      <c r="MKT32" s="15"/>
      <c r="MKZ32" s="122"/>
      <c r="MLA32" s="123"/>
      <c r="MLB32" s="106"/>
      <c r="MLC32" s="123"/>
      <c r="MLK32" s="125"/>
      <c r="MLN32" s="15"/>
      <c r="MLO32" s="15"/>
      <c r="MLU32" s="122"/>
      <c r="MLV32" s="123"/>
      <c r="MLW32" s="106"/>
      <c r="MLX32" s="123"/>
      <c r="MMF32" s="125"/>
      <c r="MMI32" s="15"/>
      <c r="MMJ32" s="15"/>
      <c r="MMP32" s="122"/>
      <c r="MMQ32" s="123"/>
      <c r="MMR32" s="106"/>
      <c r="MMS32" s="123"/>
      <c r="MNA32" s="125"/>
      <c r="MND32" s="15"/>
      <c r="MNE32" s="15"/>
      <c r="MNK32" s="122"/>
      <c r="MNL32" s="123"/>
      <c r="MNM32" s="106"/>
      <c r="MNN32" s="123"/>
      <c r="MNV32" s="125"/>
      <c r="MNY32" s="15"/>
      <c r="MNZ32" s="15"/>
      <c r="MOF32" s="122"/>
      <c r="MOG32" s="123"/>
      <c r="MOH32" s="106"/>
      <c r="MOI32" s="123"/>
      <c r="MOQ32" s="125"/>
      <c r="MOT32" s="15"/>
      <c r="MOU32" s="15"/>
      <c r="MPA32" s="122"/>
      <c r="MPB32" s="123"/>
      <c r="MPC32" s="106"/>
      <c r="MPD32" s="123"/>
      <c r="MPL32" s="125"/>
      <c r="MPO32" s="15"/>
      <c r="MPP32" s="15"/>
      <c r="MPV32" s="122"/>
      <c r="MPW32" s="123"/>
      <c r="MPX32" s="106"/>
      <c r="MPY32" s="123"/>
      <c r="MQG32" s="125"/>
      <c r="MQJ32" s="15"/>
      <c r="MQK32" s="15"/>
      <c r="MQQ32" s="122"/>
      <c r="MQR32" s="123"/>
      <c r="MQS32" s="106"/>
      <c r="MQT32" s="123"/>
      <c r="MRB32" s="125"/>
      <c r="MRE32" s="15"/>
      <c r="MRF32" s="15"/>
      <c r="MRL32" s="122"/>
      <c r="MRM32" s="123"/>
      <c r="MRN32" s="106"/>
      <c r="MRO32" s="123"/>
      <c r="MRW32" s="125"/>
      <c r="MRZ32" s="15"/>
      <c r="MSA32" s="15"/>
      <c r="MSG32" s="122"/>
      <c r="MSH32" s="123"/>
      <c r="MSI32" s="106"/>
      <c r="MSJ32" s="123"/>
      <c r="MSR32" s="125"/>
      <c r="MSU32" s="15"/>
      <c r="MSV32" s="15"/>
      <c r="MTB32" s="122"/>
      <c r="MTC32" s="123"/>
      <c r="MTD32" s="106"/>
      <c r="MTE32" s="123"/>
      <c r="MTM32" s="125"/>
      <c r="MTP32" s="15"/>
      <c r="MTQ32" s="15"/>
      <c r="MTW32" s="122"/>
      <c r="MTX32" s="123"/>
      <c r="MTY32" s="106"/>
      <c r="MTZ32" s="123"/>
      <c r="MUH32" s="125"/>
      <c r="MUK32" s="15"/>
      <c r="MUL32" s="15"/>
      <c r="MUR32" s="122"/>
      <c r="MUS32" s="123"/>
      <c r="MUT32" s="106"/>
      <c r="MUU32" s="123"/>
      <c r="MVC32" s="125"/>
      <c r="MVF32" s="15"/>
      <c r="MVG32" s="15"/>
      <c r="MVM32" s="122"/>
      <c r="MVN32" s="123"/>
      <c r="MVO32" s="106"/>
      <c r="MVP32" s="123"/>
      <c r="MVX32" s="125"/>
      <c r="MWA32" s="15"/>
      <c r="MWB32" s="15"/>
      <c r="MWH32" s="122"/>
      <c r="MWI32" s="123"/>
      <c r="MWJ32" s="106"/>
      <c r="MWK32" s="123"/>
      <c r="MWS32" s="125"/>
      <c r="MWV32" s="15"/>
      <c r="MWW32" s="15"/>
      <c r="MXC32" s="122"/>
      <c r="MXD32" s="123"/>
      <c r="MXE32" s="106"/>
      <c r="MXF32" s="123"/>
      <c r="MXN32" s="125"/>
      <c r="MXQ32" s="15"/>
      <c r="MXR32" s="15"/>
      <c r="MXX32" s="122"/>
      <c r="MXY32" s="123"/>
      <c r="MXZ32" s="106"/>
      <c r="MYA32" s="123"/>
      <c r="MYI32" s="125"/>
      <c r="MYL32" s="15"/>
      <c r="MYM32" s="15"/>
      <c r="MYS32" s="122"/>
      <c r="MYT32" s="123"/>
      <c r="MYU32" s="106"/>
      <c r="MYV32" s="123"/>
      <c r="MZD32" s="125"/>
      <c r="MZG32" s="15"/>
      <c r="MZH32" s="15"/>
      <c r="MZN32" s="122"/>
      <c r="MZO32" s="123"/>
      <c r="MZP32" s="106"/>
      <c r="MZQ32" s="123"/>
      <c r="MZY32" s="125"/>
      <c r="NAB32" s="15"/>
      <c r="NAC32" s="15"/>
      <c r="NAI32" s="122"/>
      <c r="NAJ32" s="123"/>
      <c r="NAK32" s="106"/>
      <c r="NAL32" s="123"/>
      <c r="NAT32" s="125"/>
      <c r="NAW32" s="15"/>
      <c r="NAX32" s="15"/>
      <c r="NBD32" s="122"/>
      <c r="NBE32" s="123"/>
      <c r="NBF32" s="106"/>
      <c r="NBG32" s="123"/>
      <c r="NBO32" s="125"/>
      <c r="NBR32" s="15"/>
      <c r="NBS32" s="15"/>
      <c r="NBY32" s="122"/>
      <c r="NBZ32" s="123"/>
      <c r="NCA32" s="106"/>
      <c r="NCB32" s="123"/>
      <c r="NCJ32" s="125"/>
      <c r="NCM32" s="15"/>
      <c r="NCN32" s="15"/>
      <c r="NCT32" s="122"/>
      <c r="NCU32" s="123"/>
      <c r="NCV32" s="106"/>
      <c r="NCW32" s="123"/>
      <c r="NDE32" s="125"/>
      <c r="NDH32" s="15"/>
      <c r="NDI32" s="15"/>
      <c r="NDO32" s="122"/>
      <c r="NDP32" s="123"/>
      <c r="NDQ32" s="106"/>
      <c r="NDR32" s="123"/>
      <c r="NDZ32" s="125"/>
      <c r="NEC32" s="15"/>
      <c r="NED32" s="15"/>
      <c r="NEJ32" s="122"/>
      <c r="NEK32" s="123"/>
      <c r="NEL32" s="106"/>
      <c r="NEM32" s="123"/>
      <c r="NEU32" s="125"/>
      <c r="NEX32" s="15"/>
      <c r="NEY32" s="15"/>
      <c r="NFE32" s="122"/>
      <c r="NFF32" s="123"/>
      <c r="NFG32" s="106"/>
      <c r="NFH32" s="123"/>
      <c r="NFP32" s="125"/>
      <c r="NFS32" s="15"/>
      <c r="NFT32" s="15"/>
      <c r="NFZ32" s="122"/>
      <c r="NGA32" s="123"/>
      <c r="NGB32" s="106"/>
      <c r="NGC32" s="123"/>
      <c r="NGK32" s="125"/>
      <c r="NGN32" s="15"/>
      <c r="NGO32" s="15"/>
      <c r="NGU32" s="122"/>
      <c r="NGV32" s="123"/>
      <c r="NGW32" s="106"/>
      <c r="NGX32" s="123"/>
      <c r="NHF32" s="125"/>
      <c r="NHI32" s="15"/>
      <c r="NHJ32" s="15"/>
      <c r="NHP32" s="122"/>
      <c r="NHQ32" s="123"/>
      <c r="NHR32" s="106"/>
      <c r="NHS32" s="123"/>
      <c r="NIA32" s="125"/>
      <c r="NID32" s="15"/>
      <c r="NIE32" s="15"/>
      <c r="NIK32" s="122"/>
      <c r="NIL32" s="123"/>
      <c r="NIM32" s="106"/>
      <c r="NIN32" s="123"/>
      <c r="NIV32" s="125"/>
      <c r="NIY32" s="15"/>
      <c r="NIZ32" s="15"/>
      <c r="NJF32" s="122"/>
      <c r="NJG32" s="123"/>
      <c r="NJH32" s="106"/>
      <c r="NJI32" s="123"/>
      <c r="NJQ32" s="125"/>
      <c r="NJT32" s="15"/>
      <c r="NJU32" s="15"/>
      <c r="NKA32" s="122"/>
      <c r="NKB32" s="123"/>
      <c r="NKC32" s="106"/>
      <c r="NKD32" s="123"/>
      <c r="NKL32" s="125"/>
      <c r="NKO32" s="15"/>
      <c r="NKP32" s="15"/>
      <c r="NKV32" s="122"/>
      <c r="NKW32" s="123"/>
      <c r="NKX32" s="106"/>
      <c r="NKY32" s="123"/>
      <c r="NLG32" s="125"/>
      <c r="NLJ32" s="15"/>
      <c r="NLK32" s="15"/>
      <c r="NLQ32" s="122"/>
      <c r="NLR32" s="123"/>
      <c r="NLS32" s="106"/>
      <c r="NLT32" s="123"/>
      <c r="NMB32" s="125"/>
      <c r="NME32" s="15"/>
      <c r="NMF32" s="15"/>
      <c r="NML32" s="122"/>
      <c r="NMM32" s="123"/>
      <c r="NMN32" s="106"/>
      <c r="NMO32" s="123"/>
      <c r="NMW32" s="125"/>
      <c r="NMZ32" s="15"/>
      <c r="NNA32" s="15"/>
      <c r="NNG32" s="122"/>
      <c r="NNH32" s="123"/>
      <c r="NNI32" s="106"/>
      <c r="NNJ32" s="123"/>
      <c r="NNR32" s="125"/>
      <c r="NNU32" s="15"/>
      <c r="NNV32" s="15"/>
      <c r="NOB32" s="122"/>
      <c r="NOC32" s="123"/>
      <c r="NOD32" s="106"/>
      <c r="NOE32" s="123"/>
      <c r="NOM32" s="125"/>
      <c r="NOP32" s="15"/>
      <c r="NOQ32" s="15"/>
      <c r="NOW32" s="122"/>
      <c r="NOX32" s="123"/>
      <c r="NOY32" s="106"/>
      <c r="NOZ32" s="123"/>
      <c r="NPH32" s="125"/>
      <c r="NPK32" s="15"/>
      <c r="NPL32" s="15"/>
      <c r="NPR32" s="122"/>
      <c r="NPS32" s="123"/>
      <c r="NPT32" s="106"/>
      <c r="NPU32" s="123"/>
      <c r="NQC32" s="125"/>
      <c r="NQF32" s="15"/>
      <c r="NQG32" s="15"/>
      <c r="NQM32" s="122"/>
      <c r="NQN32" s="123"/>
      <c r="NQO32" s="106"/>
      <c r="NQP32" s="123"/>
      <c r="NQX32" s="125"/>
      <c r="NRA32" s="15"/>
      <c r="NRB32" s="15"/>
      <c r="NRH32" s="122"/>
      <c r="NRI32" s="123"/>
      <c r="NRJ32" s="106"/>
      <c r="NRK32" s="123"/>
      <c r="NRS32" s="125"/>
      <c r="NRV32" s="15"/>
      <c r="NRW32" s="15"/>
      <c r="NSC32" s="122"/>
      <c r="NSD32" s="123"/>
      <c r="NSE32" s="106"/>
      <c r="NSF32" s="123"/>
      <c r="NSN32" s="125"/>
      <c r="NSQ32" s="15"/>
      <c r="NSR32" s="15"/>
      <c r="NSX32" s="122"/>
      <c r="NSY32" s="123"/>
      <c r="NSZ32" s="106"/>
      <c r="NTA32" s="123"/>
      <c r="NTI32" s="125"/>
      <c r="NTL32" s="15"/>
      <c r="NTM32" s="15"/>
      <c r="NTS32" s="122"/>
      <c r="NTT32" s="123"/>
      <c r="NTU32" s="106"/>
      <c r="NTV32" s="123"/>
      <c r="NUD32" s="125"/>
      <c r="NUG32" s="15"/>
      <c r="NUH32" s="15"/>
      <c r="NUN32" s="122"/>
      <c r="NUO32" s="123"/>
      <c r="NUP32" s="106"/>
      <c r="NUQ32" s="123"/>
      <c r="NUY32" s="125"/>
      <c r="NVB32" s="15"/>
      <c r="NVC32" s="15"/>
      <c r="NVI32" s="122"/>
      <c r="NVJ32" s="123"/>
      <c r="NVK32" s="106"/>
      <c r="NVL32" s="123"/>
      <c r="NVT32" s="125"/>
      <c r="NVW32" s="15"/>
      <c r="NVX32" s="15"/>
      <c r="NWD32" s="122"/>
      <c r="NWE32" s="123"/>
      <c r="NWF32" s="106"/>
      <c r="NWG32" s="123"/>
      <c r="NWO32" s="125"/>
      <c r="NWR32" s="15"/>
      <c r="NWS32" s="15"/>
      <c r="NWY32" s="122"/>
      <c r="NWZ32" s="123"/>
      <c r="NXA32" s="106"/>
      <c r="NXB32" s="123"/>
      <c r="NXJ32" s="125"/>
      <c r="NXM32" s="15"/>
      <c r="NXN32" s="15"/>
      <c r="NXT32" s="122"/>
      <c r="NXU32" s="123"/>
      <c r="NXV32" s="106"/>
      <c r="NXW32" s="123"/>
      <c r="NYE32" s="125"/>
      <c r="NYH32" s="15"/>
      <c r="NYI32" s="15"/>
      <c r="NYO32" s="122"/>
      <c r="NYP32" s="123"/>
      <c r="NYQ32" s="106"/>
      <c r="NYR32" s="123"/>
      <c r="NYZ32" s="125"/>
      <c r="NZC32" s="15"/>
      <c r="NZD32" s="15"/>
      <c r="NZJ32" s="122"/>
      <c r="NZK32" s="123"/>
      <c r="NZL32" s="106"/>
      <c r="NZM32" s="123"/>
      <c r="NZU32" s="125"/>
      <c r="NZX32" s="15"/>
      <c r="NZY32" s="15"/>
      <c r="OAE32" s="122"/>
      <c r="OAF32" s="123"/>
      <c r="OAG32" s="106"/>
      <c r="OAH32" s="123"/>
      <c r="OAP32" s="125"/>
      <c r="OAS32" s="15"/>
      <c r="OAT32" s="15"/>
      <c r="OAZ32" s="122"/>
      <c r="OBA32" s="123"/>
      <c r="OBB32" s="106"/>
      <c r="OBC32" s="123"/>
      <c r="OBK32" s="125"/>
      <c r="OBN32" s="15"/>
      <c r="OBO32" s="15"/>
      <c r="OBU32" s="122"/>
      <c r="OBV32" s="123"/>
      <c r="OBW32" s="106"/>
      <c r="OBX32" s="123"/>
      <c r="OCF32" s="125"/>
      <c r="OCI32" s="15"/>
      <c r="OCJ32" s="15"/>
      <c r="OCP32" s="122"/>
      <c r="OCQ32" s="123"/>
      <c r="OCR32" s="106"/>
      <c r="OCS32" s="123"/>
      <c r="ODA32" s="125"/>
      <c r="ODD32" s="15"/>
      <c r="ODE32" s="15"/>
      <c r="ODK32" s="122"/>
      <c r="ODL32" s="123"/>
      <c r="ODM32" s="106"/>
      <c r="ODN32" s="123"/>
      <c r="ODV32" s="125"/>
      <c r="ODY32" s="15"/>
      <c r="ODZ32" s="15"/>
      <c r="OEF32" s="122"/>
      <c r="OEG32" s="123"/>
      <c r="OEH32" s="106"/>
      <c r="OEI32" s="123"/>
      <c r="OEQ32" s="125"/>
      <c r="OET32" s="15"/>
      <c r="OEU32" s="15"/>
      <c r="OFA32" s="122"/>
      <c r="OFB32" s="123"/>
      <c r="OFC32" s="106"/>
      <c r="OFD32" s="123"/>
      <c r="OFL32" s="125"/>
      <c r="OFO32" s="15"/>
      <c r="OFP32" s="15"/>
      <c r="OFV32" s="122"/>
      <c r="OFW32" s="123"/>
      <c r="OFX32" s="106"/>
      <c r="OFY32" s="123"/>
      <c r="OGG32" s="125"/>
      <c r="OGJ32" s="15"/>
      <c r="OGK32" s="15"/>
      <c r="OGQ32" s="122"/>
      <c r="OGR32" s="123"/>
      <c r="OGS32" s="106"/>
      <c r="OGT32" s="123"/>
      <c r="OHB32" s="125"/>
      <c r="OHE32" s="15"/>
      <c r="OHF32" s="15"/>
      <c r="OHL32" s="122"/>
      <c r="OHM32" s="123"/>
      <c r="OHN32" s="106"/>
      <c r="OHO32" s="123"/>
      <c r="OHW32" s="125"/>
      <c r="OHZ32" s="15"/>
      <c r="OIA32" s="15"/>
      <c r="OIG32" s="122"/>
      <c r="OIH32" s="123"/>
      <c r="OII32" s="106"/>
      <c r="OIJ32" s="123"/>
      <c r="OIR32" s="125"/>
      <c r="OIU32" s="15"/>
      <c r="OIV32" s="15"/>
      <c r="OJB32" s="122"/>
      <c r="OJC32" s="123"/>
      <c r="OJD32" s="106"/>
      <c r="OJE32" s="123"/>
      <c r="OJM32" s="125"/>
      <c r="OJP32" s="15"/>
      <c r="OJQ32" s="15"/>
      <c r="OJW32" s="122"/>
      <c r="OJX32" s="123"/>
      <c r="OJY32" s="106"/>
      <c r="OJZ32" s="123"/>
      <c r="OKH32" s="125"/>
      <c r="OKK32" s="15"/>
      <c r="OKL32" s="15"/>
      <c r="OKR32" s="122"/>
      <c r="OKS32" s="123"/>
      <c r="OKT32" s="106"/>
      <c r="OKU32" s="123"/>
      <c r="OLC32" s="125"/>
      <c r="OLF32" s="15"/>
      <c r="OLG32" s="15"/>
      <c r="OLM32" s="122"/>
      <c r="OLN32" s="123"/>
      <c r="OLO32" s="106"/>
      <c r="OLP32" s="123"/>
      <c r="OLX32" s="125"/>
      <c r="OMA32" s="15"/>
      <c r="OMB32" s="15"/>
      <c r="OMH32" s="122"/>
      <c r="OMI32" s="123"/>
      <c r="OMJ32" s="106"/>
      <c r="OMK32" s="123"/>
      <c r="OMS32" s="125"/>
      <c r="OMV32" s="15"/>
      <c r="OMW32" s="15"/>
      <c r="ONC32" s="122"/>
      <c r="OND32" s="123"/>
      <c r="ONE32" s="106"/>
      <c r="ONF32" s="123"/>
      <c r="ONN32" s="125"/>
      <c r="ONQ32" s="15"/>
      <c r="ONR32" s="15"/>
      <c r="ONX32" s="122"/>
      <c r="ONY32" s="123"/>
      <c r="ONZ32" s="106"/>
      <c r="OOA32" s="123"/>
      <c r="OOI32" s="125"/>
      <c r="OOL32" s="15"/>
      <c r="OOM32" s="15"/>
      <c r="OOS32" s="122"/>
      <c r="OOT32" s="123"/>
      <c r="OOU32" s="106"/>
      <c r="OOV32" s="123"/>
      <c r="OPD32" s="125"/>
      <c r="OPG32" s="15"/>
      <c r="OPH32" s="15"/>
      <c r="OPN32" s="122"/>
      <c r="OPO32" s="123"/>
      <c r="OPP32" s="106"/>
      <c r="OPQ32" s="123"/>
      <c r="OPY32" s="125"/>
      <c r="OQB32" s="15"/>
      <c r="OQC32" s="15"/>
      <c r="OQI32" s="122"/>
      <c r="OQJ32" s="123"/>
      <c r="OQK32" s="106"/>
      <c r="OQL32" s="123"/>
      <c r="OQT32" s="125"/>
      <c r="OQW32" s="15"/>
      <c r="OQX32" s="15"/>
      <c r="ORD32" s="122"/>
      <c r="ORE32" s="123"/>
      <c r="ORF32" s="106"/>
      <c r="ORG32" s="123"/>
      <c r="ORO32" s="125"/>
      <c r="ORR32" s="15"/>
      <c r="ORS32" s="15"/>
      <c r="ORY32" s="122"/>
      <c r="ORZ32" s="123"/>
      <c r="OSA32" s="106"/>
      <c r="OSB32" s="123"/>
      <c r="OSJ32" s="125"/>
      <c r="OSM32" s="15"/>
      <c r="OSN32" s="15"/>
      <c r="OST32" s="122"/>
      <c r="OSU32" s="123"/>
      <c r="OSV32" s="106"/>
      <c r="OSW32" s="123"/>
      <c r="OTE32" s="125"/>
      <c r="OTH32" s="15"/>
      <c r="OTI32" s="15"/>
      <c r="OTO32" s="122"/>
      <c r="OTP32" s="123"/>
      <c r="OTQ32" s="106"/>
      <c r="OTR32" s="123"/>
      <c r="OTZ32" s="125"/>
      <c r="OUC32" s="15"/>
      <c r="OUD32" s="15"/>
      <c r="OUJ32" s="122"/>
      <c r="OUK32" s="123"/>
      <c r="OUL32" s="106"/>
      <c r="OUM32" s="123"/>
      <c r="OUU32" s="125"/>
      <c r="OUX32" s="15"/>
      <c r="OUY32" s="15"/>
      <c r="OVE32" s="122"/>
      <c r="OVF32" s="123"/>
      <c r="OVG32" s="106"/>
      <c r="OVH32" s="123"/>
      <c r="OVP32" s="125"/>
      <c r="OVS32" s="15"/>
      <c r="OVT32" s="15"/>
      <c r="OVZ32" s="122"/>
      <c r="OWA32" s="123"/>
      <c r="OWB32" s="106"/>
      <c r="OWC32" s="123"/>
      <c r="OWK32" s="125"/>
      <c r="OWN32" s="15"/>
      <c r="OWO32" s="15"/>
      <c r="OWU32" s="122"/>
      <c r="OWV32" s="123"/>
      <c r="OWW32" s="106"/>
      <c r="OWX32" s="123"/>
      <c r="OXF32" s="125"/>
      <c r="OXI32" s="15"/>
      <c r="OXJ32" s="15"/>
      <c r="OXP32" s="122"/>
      <c r="OXQ32" s="123"/>
      <c r="OXR32" s="106"/>
      <c r="OXS32" s="123"/>
      <c r="OYA32" s="125"/>
      <c r="OYD32" s="15"/>
      <c r="OYE32" s="15"/>
      <c r="OYK32" s="122"/>
      <c r="OYL32" s="123"/>
      <c r="OYM32" s="106"/>
      <c r="OYN32" s="123"/>
      <c r="OYV32" s="125"/>
      <c r="OYY32" s="15"/>
      <c r="OYZ32" s="15"/>
      <c r="OZF32" s="122"/>
      <c r="OZG32" s="123"/>
      <c r="OZH32" s="106"/>
      <c r="OZI32" s="123"/>
      <c r="OZQ32" s="125"/>
      <c r="OZT32" s="15"/>
      <c r="OZU32" s="15"/>
      <c r="PAA32" s="122"/>
      <c r="PAB32" s="123"/>
      <c r="PAC32" s="106"/>
      <c r="PAD32" s="123"/>
      <c r="PAL32" s="125"/>
      <c r="PAO32" s="15"/>
      <c r="PAP32" s="15"/>
      <c r="PAV32" s="122"/>
      <c r="PAW32" s="123"/>
      <c r="PAX32" s="106"/>
      <c r="PAY32" s="123"/>
      <c r="PBG32" s="125"/>
      <c r="PBJ32" s="15"/>
      <c r="PBK32" s="15"/>
      <c r="PBQ32" s="122"/>
      <c r="PBR32" s="123"/>
      <c r="PBS32" s="106"/>
      <c r="PBT32" s="123"/>
      <c r="PCB32" s="125"/>
      <c r="PCE32" s="15"/>
      <c r="PCF32" s="15"/>
      <c r="PCL32" s="122"/>
      <c r="PCM32" s="123"/>
      <c r="PCN32" s="106"/>
      <c r="PCO32" s="123"/>
      <c r="PCW32" s="125"/>
      <c r="PCZ32" s="15"/>
      <c r="PDA32" s="15"/>
      <c r="PDG32" s="122"/>
      <c r="PDH32" s="123"/>
      <c r="PDI32" s="106"/>
      <c r="PDJ32" s="123"/>
      <c r="PDR32" s="125"/>
      <c r="PDU32" s="15"/>
      <c r="PDV32" s="15"/>
      <c r="PEB32" s="122"/>
      <c r="PEC32" s="123"/>
      <c r="PED32" s="106"/>
      <c r="PEE32" s="123"/>
      <c r="PEM32" s="125"/>
      <c r="PEP32" s="15"/>
      <c r="PEQ32" s="15"/>
      <c r="PEW32" s="122"/>
      <c r="PEX32" s="123"/>
      <c r="PEY32" s="106"/>
      <c r="PEZ32" s="123"/>
      <c r="PFH32" s="125"/>
      <c r="PFK32" s="15"/>
      <c r="PFL32" s="15"/>
      <c r="PFR32" s="122"/>
      <c r="PFS32" s="123"/>
      <c r="PFT32" s="106"/>
      <c r="PFU32" s="123"/>
      <c r="PGC32" s="125"/>
      <c r="PGF32" s="15"/>
      <c r="PGG32" s="15"/>
      <c r="PGM32" s="122"/>
      <c r="PGN32" s="123"/>
      <c r="PGO32" s="106"/>
      <c r="PGP32" s="123"/>
      <c r="PGX32" s="125"/>
      <c r="PHA32" s="15"/>
      <c r="PHB32" s="15"/>
      <c r="PHH32" s="122"/>
      <c r="PHI32" s="123"/>
      <c r="PHJ32" s="106"/>
      <c r="PHK32" s="123"/>
      <c r="PHS32" s="125"/>
      <c r="PHV32" s="15"/>
      <c r="PHW32" s="15"/>
      <c r="PIC32" s="122"/>
      <c r="PID32" s="123"/>
      <c r="PIE32" s="106"/>
      <c r="PIF32" s="123"/>
      <c r="PIN32" s="125"/>
      <c r="PIQ32" s="15"/>
      <c r="PIR32" s="15"/>
      <c r="PIX32" s="122"/>
      <c r="PIY32" s="123"/>
      <c r="PIZ32" s="106"/>
      <c r="PJA32" s="123"/>
      <c r="PJI32" s="125"/>
      <c r="PJL32" s="15"/>
      <c r="PJM32" s="15"/>
      <c r="PJS32" s="122"/>
      <c r="PJT32" s="123"/>
      <c r="PJU32" s="106"/>
      <c r="PJV32" s="123"/>
      <c r="PKD32" s="125"/>
      <c r="PKG32" s="15"/>
      <c r="PKH32" s="15"/>
      <c r="PKN32" s="122"/>
      <c r="PKO32" s="123"/>
      <c r="PKP32" s="106"/>
      <c r="PKQ32" s="123"/>
      <c r="PKY32" s="125"/>
      <c r="PLB32" s="15"/>
      <c r="PLC32" s="15"/>
      <c r="PLI32" s="122"/>
      <c r="PLJ32" s="123"/>
      <c r="PLK32" s="106"/>
      <c r="PLL32" s="123"/>
      <c r="PLT32" s="125"/>
      <c r="PLW32" s="15"/>
      <c r="PLX32" s="15"/>
      <c r="PMD32" s="122"/>
      <c r="PME32" s="123"/>
      <c r="PMF32" s="106"/>
      <c r="PMG32" s="123"/>
      <c r="PMO32" s="125"/>
      <c r="PMR32" s="15"/>
      <c r="PMS32" s="15"/>
      <c r="PMY32" s="122"/>
      <c r="PMZ32" s="123"/>
      <c r="PNA32" s="106"/>
      <c r="PNB32" s="123"/>
      <c r="PNJ32" s="125"/>
      <c r="PNM32" s="15"/>
      <c r="PNN32" s="15"/>
      <c r="PNT32" s="122"/>
      <c r="PNU32" s="123"/>
      <c r="PNV32" s="106"/>
      <c r="PNW32" s="123"/>
      <c r="POE32" s="125"/>
      <c r="POH32" s="15"/>
      <c r="POI32" s="15"/>
      <c r="POO32" s="122"/>
      <c r="POP32" s="123"/>
      <c r="POQ32" s="106"/>
      <c r="POR32" s="123"/>
      <c r="POZ32" s="125"/>
      <c r="PPC32" s="15"/>
      <c r="PPD32" s="15"/>
      <c r="PPJ32" s="122"/>
      <c r="PPK32" s="123"/>
      <c r="PPL32" s="106"/>
      <c r="PPM32" s="123"/>
      <c r="PPU32" s="125"/>
      <c r="PPX32" s="15"/>
      <c r="PPY32" s="15"/>
      <c r="PQE32" s="122"/>
      <c r="PQF32" s="123"/>
      <c r="PQG32" s="106"/>
      <c r="PQH32" s="123"/>
      <c r="PQP32" s="125"/>
      <c r="PQS32" s="15"/>
      <c r="PQT32" s="15"/>
      <c r="PQZ32" s="122"/>
      <c r="PRA32" s="123"/>
      <c r="PRB32" s="106"/>
      <c r="PRC32" s="123"/>
      <c r="PRK32" s="125"/>
      <c r="PRN32" s="15"/>
      <c r="PRO32" s="15"/>
      <c r="PRU32" s="122"/>
      <c r="PRV32" s="123"/>
      <c r="PRW32" s="106"/>
      <c r="PRX32" s="123"/>
      <c r="PSF32" s="125"/>
      <c r="PSI32" s="15"/>
      <c r="PSJ32" s="15"/>
      <c r="PSP32" s="122"/>
      <c r="PSQ32" s="123"/>
      <c r="PSR32" s="106"/>
      <c r="PSS32" s="123"/>
      <c r="PTA32" s="125"/>
      <c r="PTD32" s="15"/>
      <c r="PTE32" s="15"/>
      <c r="PTK32" s="122"/>
      <c r="PTL32" s="123"/>
      <c r="PTM32" s="106"/>
      <c r="PTN32" s="123"/>
      <c r="PTV32" s="125"/>
      <c r="PTY32" s="15"/>
      <c r="PTZ32" s="15"/>
      <c r="PUF32" s="122"/>
      <c r="PUG32" s="123"/>
      <c r="PUH32" s="106"/>
      <c r="PUI32" s="123"/>
      <c r="PUQ32" s="125"/>
      <c r="PUT32" s="15"/>
      <c r="PUU32" s="15"/>
      <c r="PVA32" s="122"/>
      <c r="PVB32" s="123"/>
      <c r="PVC32" s="106"/>
      <c r="PVD32" s="123"/>
      <c r="PVL32" s="125"/>
      <c r="PVO32" s="15"/>
      <c r="PVP32" s="15"/>
      <c r="PVV32" s="122"/>
      <c r="PVW32" s="123"/>
      <c r="PVX32" s="106"/>
      <c r="PVY32" s="123"/>
      <c r="PWG32" s="125"/>
      <c r="PWJ32" s="15"/>
      <c r="PWK32" s="15"/>
      <c r="PWQ32" s="122"/>
      <c r="PWR32" s="123"/>
      <c r="PWS32" s="106"/>
      <c r="PWT32" s="123"/>
      <c r="PXB32" s="125"/>
      <c r="PXE32" s="15"/>
      <c r="PXF32" s="15"/>
      <c r="PXL32" s="122"/>
      <c r="PXM32" s="123"/>
      <c r="PXN32" s="106"/>
      <c r="PXO32" s="123"/>
      <c r="PXW32" s="125"/>
      <c r="PXZ32" s="15"/>
      <c r="PYA32" s="15"/>
      <c r="PYG32" s="122"/>
      <c r="PYH32" s="123"/>
      <c r="PYI32" s="106"/>
      <c r="PYJ32" s="123"/>
      <c r="PYR32" s="125"/>
      <c r="PYU32" s="15"/>
      <c r="PYV32" s="15"/>
      <c r="PZB32" s="122"/>
      <c r="PZC32" s="123"/>
      <c r="PZD32" s="106"/>
      <c r="PZE32" s="123"/>
      <c r="PZM32" s="125"/>
      <c r="PZP32" s="15"/>
      <c r="PZQ32" s="15"/>
      <c r="PZW32" s="122"/>
      <c r="PZX32" s="123"/>
      <c r="PZY32" s="106"/>
      <c r="PZZ32" s="123"/>
      <c r="QAH32" s="125"/>
      <c r="QAK32" s="15"/>
      <c r="QAL32" s="15"/>
      <c r="QAR32" s="122"/>
      <c r="QAS32" s="123"/>
      <c r="QAT32" s="106"/>
      <c r="QAU32" s="123"/>
      <c r="QBC32" s="125"/>
      <c r="QBF32" s="15"/>
      <c r="QBG32" s="15"/>
      <c r="QBM32" s="122"/>
      <c r="QBN32" s="123"/>
      <c r="QBO32" s="106"/>
      <c r="QBP32" s="123"/>
      <c r="QBX32" s="125"/>
      <c r="QCA32" s="15"/>
      <c r="QCB32" s="15"/>
      <c r="QCH32" s="122"/>
      <c r="QCI32" s="123"/>
      <c r="QCJ32" s="106"/>
      <c r="QCK32" s="123"/>
      <c r="QCS32" s="125"/>
      <c r="QCV32" s="15"/>
      <c r="QCW32" s="15"/>
      <c r="QDC32" s="122"/>
      <c r="QDD32" s="123"/>
      <c r="QDE32" s="106"/>
      <c r="QDF32" s="123"/>
      <c r="QDN32" s="125"/>
      <c r="QDQ32" s="15"/>
      <c r="QDR32" s="15"/>
      <c r="QDX32" s="122"/>
      <c r="QDY32" s="123"/>
      <c r="QDZ32" s="106"/>
      <c r="QEA32" s="123"/>
      <c r="QEI32" s="125"/>
      <c r="QEL32" s="15"/>
      <c r="QEM32" s="15"/>
      <c r="QES32" s="122"/>
      <c r="QET32" s="123"/>
      <c r="QEU32" s="106"/>
      <c r="QEV32" s="123"/>
      <c r="QFD32" s="125"/>
      <c r="QFG32" s="15"/>
      <c r="QFH32" s="15"/>
      <c r="QFN32" s="122"/>
      <c r="QFO32" s="123"/>
      <c r="QFP32" s="106"/>
      <c r="QFQ32" s="123"/>
      <c r="QFY32" s="125"/>
      <c r="QGB32" s="15"/>
      <c r="QGC32" s="15"/>
      <c r="QGI32" s="122"/>
      <c r="QGJ32" s="123"/>
      <c r="QGK32" s="106"/>
      <c r="QGL32" s="123"/>
      <c r="QGT32" s="125"/>
      <c r="QGW32" s="15"/>
      <c r="QGX32" s="15"/>
      <c r="QHD32" s="122"/>
      <c r="QHE32" s="123"/>
      <c r="QHF32" s="106"/>
      <c r="QHG32" s="123"/>
      <c r="QHO32" s="125"/>
      <c r="QHR32" s="15"/>
      <c r="QHS32" s="15"/>
      <c r="QHY32" s="122"/>
      <c r="QHZ32" s="123"/>
      <c r="QIA32" s="106"/>
      <c r="QIB32" s="123"/>
      <c r="QIJ32" s="125"/>
      <c r="QIM32" s="15"/>
      <c r="QIN32" s="15"/>
      <c r="QIT32" s="122"/>
      <c r="QIU32" s="123"/>
      <c r="QIV32" s="106"/>
      <c r="QIW32" s="123"/>
      <c r="QJE32" s="125"/>
      <c r="QJH32" s="15"/>
      <c r="QJI32" s="15"/>
      <c r="QJO32" s="122"/>
      <c r="QJP32" s="123"/>
      <c r="QJQ32" s="106"/>
      <c r="QJR32" s="123"/>
      <c r="QJZ32" s="125"/>
      <c r="QKC32" s="15"/>
      <c r="QKD32" s="15"/>
      <c r="QKJ32" s="122"/>
      <c r="QKK32" s="123"/>
      <c r="QKL32" s="106"/>
      <c r="QKM32" s="123"/>
      <c r="QKU32" s="125"/>
      <c r="QKX32" s="15"/>
      <c r="QKY32" s="15"/>
      <c r="QLE32" s="122"/>
      <c r="QLF32" s="123"/>
      <c r="QLG32" s="106"/>
      <c r="QLH32" s="123"/>
      <c r="QLP32" s="125"/>
      <c r="QLS32" s="15"/>
      <c r="QLT32" s="15"/>
      <c r="QLZ32" s="122"/>
      <c r="QMA32" s="123"/>
      <c r="QMB32" s="106"/>
      <c r="QMC32" s="123"/>
      <c r="QMK32" s="125"/>
      <c r="QMN32" s="15"/>
      <c r="QMO32" s="15"/>
      <c r="QMU32" s="122"/>
      <c r="QMV32" s="123"/>
      <c r="QMW32" s="106"/>
      <c r="QMX32" s="123"/>
      <c r="QNF32" s="125"/>
      <c r="QNI32" s="15"/>
      <c r="QNJ32" s="15"/>
      <c r="QNP32" s="122"/>
      <c r="QNQ32" s="123"/>
      <c r="QNR32" s="106"/>
      <c r="QNS32" s="123"/>
      <c r="QOA32" s="125"/>
      <c r="QOD32" s="15"/>
      <c r="QOE32" s="15"/>
      <c r="QOK32" s="122"/>
      <c r="QOL32" s="123"/>
      <c r="QOM32" s="106"/>
      <c r="QON32" s="123"/>
      <c r="QOV32" s="125"/>
      <c r="QOY32" s="15"/>
      <c r="QOZ32" s="15"/>
      <c r="QPF32" s="122"/>
      <c r="QPG32" s="123"/>
      <c r="QPH32" s="106"/>
      <c r="QPI32" s="123"/>
      <c r="QPQ32" s="125"/>
      <c r="QPT32" s="15"/>
      <c r="QPU32" s="15"/>
      <c r="QQA32" s="122"/>
      <c r="QQB32" s="123"/>
      <c r="QQC32" s="106"/>
      <c r="QQD32" s="123"/>
      <c r="QQL32" s="125"/>
      <c r="QQO32" s="15"/>
      <c r="QQP32" s="15"/>
      <c r="QQV32" s="122"/>
      <c r="QQW32" s="123"/>
      <c r="QQX32" s="106"/>
      <c r="QQY32" s="123"/>
      <c r="QRG32" s="125"/>
      <c r="QRJ32" s="15"/>
      <c r="QRK32" s="15"/>
      <c r="QRQ32" s="122"/>
      <c r="QRR32" s="123"/>
      <c r="QRS32" s="106"/>
      <c r="QRT32" s="123"/>
      <c r="QSB32" s="125"/>
      <c r="QSE32" s="15"/>
      <c r="QSF32" s="15"/>
      <c r="QSL32" s="122"/>
      <c r="QSM32" s="123"/>
      <c r="QSN32" s="106"/>
      <c r="QSO32" s="123"/>
      <c r="QSW32" s="125"/>
      <c r="QSZ32" s="15"/>
      <c r="QTA32" s="15"/>
      <c r="QTG32" s="122"/>
      <c r="QTH32" s="123"/>
      <c r="QTI32" s="106"/>
      <c r="QTJ32" s="123"/>
      <c r="QTR32" s="125"/>
      <c r="QTU32" s="15"/>
      <c r="QTV32" s="15"/>
      <c r="QUB32" s="122"/>
      <c r="QUC32" s="123"/>
      <c r="QUD32" s="106"/>
      <c r="QUE32" s="123"/>
      <c r="QUM32" s="125"/>
      <c r="QUP32" s="15"/>
      <c r="QUQ32" s="15"/>
      <c r="QUW32" s="122"/>
      <c r="QUX32" s="123"/>
      <c r="QUY32" s="106"/>
      <c r="QUZ32" s="123"/>
      <c r="QVH32" s="125"/>
      <c r="QVK32" s="15"/>
      <c r="QVL32" s="15"/>
      <c r="QVR32" s="122"/>
      <c r="QVS32" s="123"/>
      <c r="QVT32" s="106"/>
      <c r="QVU32" s="123"/>
      <c r="QWC32" s="125"/>
      <c r="QWF32" s="15"/>
      <c r="QWG32" s="15"/>
      <c r="QWM32" s="122"/>
      <c r="QWN32" s="123"/>
      <c r="QWO32" s="106"/>
      <c r="QWP32" s="123"/>
      <c r="QWX32" s="125"/>
      <c r="QXA32" s="15"/>
      <c r="QXB32" s="15"/>
      <c r="QXH32" s="122"/>
      <c r="QXI32" s="123"/>
      <c r="QXJ32" s="106"/>
      <c r="QXK32" s="123"/>
      <c r="QXS32" s="125"/>
      <c r="QXV32" s="15"/>
      <c r="QXW32" s="15"/>
      <c r="QYC32" s="122"/>
      <c r="QYD32" s="123"/>
      <c r="QYE32" s="106"/>
      <c r="QYF32" s="123"/>
      <c r="QYN32" s="125"/>
      <c r="QYQ32" s="15"/>
      <c r="QYR32" s="15"/>
      <c r="QYX32" s="122"/>
      <c r="QYY32" s="123"/>
      <c r="QYZ32" s="106"/>
      <c r="QZA32" s="123"/>
      <c r="QZI32" s="125"/>
      <c r="QZL32" s="15"/>
      <c r="QZM32" s="15"/>
      <c r="QZS32" s="122"/>
      <c r="QZT32" s="123"/>
      <c r="QZU32" s="106"/>
      <c r="QZV32" s="123"/>
      <c r="RAD32" s="125"/>
      <c r="RAG32" s="15"/>
      <c r="RAH32" s="15"/>
      <c r="RAN32" s="122"/>
      <c r="RAO32" s="123"/>
      <c r="RAP32" s="106"/>
      <c r="RAQ32" s="123"/>
      <c r="RAY32" s="125"/>
      <c r="RBB32" s="15"/>
      <c r="RBC32" s="15"/>
      <c r="RBI32" s="122"/>
      <c r="RBJ32" s="123"/>
      <c r="RBK32" s="106"/>
      <c r="RBL32" s="123"/>
      <c r="RBT32" s="125"/>
      <c r="RBW32" s="15"/>
      <c r="RBX32" s="15"/>
      <c r="RCD32" s="122"/>
      <c r="RCE32" s="123"/>
      <c r="RCF32" s="106"/>
      <c r="RCG32" s="123"/>
      <c r="RCO32" s="125"/>
      <c r="RCR32" s="15"/>
      <c r="RCS32" s="15"/>
      <c r="RCY32" s="122"/>
      <c r="RCZ32" s="123"/>
      <c r="RDA32" s="106"/>
      <c r="RDB32" s="123"/>
      <c r="RDJ32" s="125"/>
      <c r="RDM32" s="15"/>
      <c r="RDN32" s="15"/>
      <c r="RDT32" s="122"/>
      <c r="RDU32" s="123"/>
      <c r="RDV32" s="106"/>
      <c r="RDW32" s="123"/>
      <c r="REE32" s="125"/>
      <c r="REH32" s="15"/>
      <c r="REI32" s="15"/>
      <c r="REO32" s="122"/>
      <c r="REP32" s="123"/>
      <c r="REQ32" s="106"/>
      <c r="RER32" s="123"/>
      <c r="REZ32" s="125"/>
      <c r="RFC32" s="15"/>
      <c r="RFD32" s="15"/>
      <c r="RFJ32" s="122"/>
      <c r="RFK32" s="123"/>
      <c r="RFL32" s="106"/>
      <c r="RFM32" s="123"/>
      <c r="RFU32" s="125"/>
      <c r="RFX32" s="15"/>
      <c r="RFY32" s="15"/>
      <c r="RGE32" s="122"/>
      <c r="RGF32" s="123"/>
      <c r="RGG32" s="106"/>
      <c r="RGH32" s="123"/>
      <c r="RGP32" s="125"/>
      <c r="RGS32" s="15"/>
      <c r="RGT32" s="15"/>
      <c r="RGZ32" s="122"/>
      <c r="RHA32" s="123"/>
      <c r="RHB32" s="106"/>
      <c r="RHC32" s="123"/>
      <c r="RHK32" s="125"/>
      <c r="RHN32" s="15"/>
      <c r="RHO32" s="15"/>
      <c r="RHU32" s="122"/>
      <c r="RHV32" s="123"/>
      <c r="RHW32" s="106"/>
      <c r="RHX32" s="123"/>
      <c r="RIF32" s="125"/>
      <c r="RII32" s="15"/>
      <c r="RIJ32" s="15"/>
      <c r="RIP32" s="122"/>
      <c r="RIQ32" s="123"/>
      <c r="RIR32" s="106"/>
      <c r="RIS32" s="123"/>
      <c r="RJA32" s="125"/>
      <c r="RJD32" s="15"/>
      <c r="RJE32" s="15"/>
      <c r="RJK32" s="122"/>
      <c r="RJL32" s="123"/>
      <c r="RJM32" s="106"/>
      <c r="RJN32" s="123"/>
      <c r="RJV32" s="125"/>
      <c r="RJY32" s="15"/>
      <c r="RJZ32" s="15"/>
      <c r="RKF32" s="122"/>
      <c r="RKG32" s="123"/>
      <c r="RKH32" s="106"/>
      <c r="RKI32" s="123"/>
      <c r="RKQ32" s="125"/>
      <c r="RKT32" s="15"/>
      <c r="RKU32" s="15"/>
      <c r="RLA32" s="122"/>
      <c r="RLB32" s="123"/>
      <c r="RLC32" s="106"/>
      <c r="RLD32" s="123"/>
      <c r="RLL32" s="125"/>
      <c r="RLO32" s="15"/>
      <c r="RLP32" s="15"/>
      <c r="RLV32" s="122"/>
      <c r="RLW32" s="123"/>
      <c r="RLX32" s="106"/>
      <c r="RLY32" s="123"/>
      <c r="RMG32" s="125"/>
      <c r="RMJ32" s="15"/>
      <c r="RMK32" s="15"/>
      <c r="RMQ32" s="122"/>
      <c r="RMR32" s="123"/>
      <c r="RMS32" s="106"/>
      <c r="RMT32" s="123"/>
      <c r="RNB32" s="125"/>
      <c r="RNE32" s="15"/>
      <c r="RNF32" s="15"/>
      <c r="RNL32" s="122"/>
      <c r="RNM32" s="123"/>
      <c r="RNN32" s="106"/>
      <c r="RNO32" s="123"/>
      <c r="RNW32" s="125"/>
      <c r="RNZ32" s="15"/>
      <c r="ROA32" s="15"/>
      <c r="ROG32" s="122"/>
      <c r="ROH32" s="123"/>
      <c r="ROI32" s="106"/>
      <c r="ROJ32" s="123"/>
      <c r="ROR32" s="125"/>
      <c r="ROU32" s="15"/>
      <c r="ROV32" s="15"/>
      <c r="RPB32" s="122"/>
      <c r="RPC32" s="123"/>
      <c r="RPD32" s="106"/>
      <c r="RPE32" s="123"/>
      <c r="RPM32" s="125"/>
      <c r="RPP32" s="15"/>
      <c r="RPQ32" s="15"/>
      <c r="RPW32" s="122"/>
      <c r="RPX32" s="123"/>
      <c r="RPY32" s="106"/>
      <c r="RPZ32" s="123"/>
      <c r="RQH32" s="125"/>
      <c r="RQK32" s="15"/>
      <c r="RQL32" s="15"/>
      <c r="RQR32" s="122"/>
      <c r="RQS32" s="123"/>
      <c r="RQT32" s="106"/>
      <c r="RQU32" s="123"/>
      <c r="RRC32" s="125"/>
      <c r="RRF32" s="15"/>
      <c r="RRG32" s="15"/>
      <c r="RRM32" s="122"/>
      <c r="RRN32" s="123"/>
      <c r="RRO32" s="106"/>
      <c r="RRP32" s="123"/>
      <c r="RRX32" s="125"/>
      <c r="RSA32" s="15"/>
      <c r="RSB32" s="15"/>
      <c r="RSH32" s="122"/>
      <c r="RSI32" s="123"/>
      <c r="RSJ32" s="106"/>
      <c r="RSK32" s="123"/>
      <c r="RSS32" s="125"/>
      <c r="RSV32" s="15"/>
      <c r="RSW32" s="15"/>
      <c r="RTC32" s="122"/>
      <c r="RTD32" s="123"/>
      <c r="RTE32" s="106"/>
      <c r="RTF32" s="123"/>
      <c r="RTN32" s="125"/>
      <c r="RTQ32" s="15"/>
      <c r="RTR32" s="15"/>
      <c r="RTX32" s="122"/>
      <c r="RTY32" s="123"/>
      <c r="RTZ32" s="106"/>
      <c r="RUA32" s="123"/>
      <c r="RUI32" s="125"/>
      <c r="RUL32" s="15"/>
      <c r="RUM32" s="15"/>
      <c r="RUS32" s="122"/>
      <c r="RUT32" s="123"/>
      <c r="RUU32" s="106"/>
      <c r="RUV32" s="123"/>
      <c r="RVD32" s="125"/>
      <c r="RVG32" s="15"/>
      <c r="RVH32" s="15"/>
      <c r="RVN32" s="122"/>
      <c r="RVO32" s="123"/>
      <c r="RVP32" s="106"/>
      <c r="RVQ32" s="123"/>
      <c r="RVY32" s="125"/>
      <c r="RWB32" s="15"/>
      <c r="RWC32" s="15"/>
      <c r="RWI32" s="122"/>
      <c r="RWJ32" s="123"/>
      <c r="RWK32" s="106"/>
      <c r="RWL32" s="123"/>
      <c r="RWT32" s="125"/>
      <c r="RWW32" s="15"/>
      <c r="RWX32" s="15"/>
      <c r="RXD32" s="122"/>
      <c r="RXE32" s="123"/>
      <c r="RXF32" s="106"/>
      <c r="RXG32" s="123"/>
      <c r="RXO32" s="125"/>
      <c r="RXR32" s="15"/>
      <c r="RXS32" s="15"/>
      <c r="RXY32" s="122"/>
      <c r="RXZ32" s="123"/>
      <c r="RYA32" s="106"/>
      <c r="RYB32" s="123"/>
      <c r="RYJ32" s="125"/>
      <c r="RYM32" s="15"/>
      <c r="RYN32" s="15"/>
      <c r="RYT32" s="122"/>
      <c r="RYU32" s="123"/>
      <c r="RYV32" s="106"/>
      <c r="RYW32" s="123"/>
      <c r="RZE32" s="125"/>
      <c r="RZH32" s="15"/>
      <c r="RZI32" s="15"/>
      <c r="RZO32" s="122"/>
      <c r="RZP32" s="123"/>
      <c r="RZQ32" s="106"/>
      <c r="RZR32" s="123"/>
      <c r="RZZ32" s="125"/>
      <c r="SAC32" s="15"/>
      <c r="SAD32" s="15"/>
      <c r="SAJ32" s="122"/>
      <c r="SAK32" s="123"/>
      <c r="SAL32" s="106"/>
      <c r="SAM32" s="123"/>
      <c r="SAU32" s="125"/>
      <c r="SAX32" s="15"/>
      <c r="SAY32" s="15"/>
      <c r="SBE32" s="122"/>
      <c r="SBF32" s="123"/>
      <c r="SBG32" s="106"/>
      <c r="SBH32" s="123"/>
      <c r="SBP32" s="125"/>
      <c r="SBS32" s="15"/>
      <c r="SBT32" s="15"/>
      <c r="SBZ32" s="122"/>
      <c r="SCA32" s="123"/>
      <c r="SCB32" s="106"/>
      <c r="SCC32" s="123"/>
      <c r="SCK32" s="125"/>
      <c r="SCN32" s="15"/>
      <c r="SCO32" s="15"/>
      <c r="SCU32" s="122"/>
      <c r="SCV32" s="123"/>
      <c r="SCW32" s="106"/>
      <c r="SCX32" s="123"/>
      <c r="SDF32" s="125"/>
      <c r="SDI32" s="15"/>
      <c r="SDJ32" s="15"/>
      <c r="SDP32" s="122"/>
      <c r="SDQ32" s="123"/>
      <c r="SDR32" s="106"/>
      <c r="SDS32" s="123"/>
      <c r="SEA32" s="125"/>
      <c r="SED32" s="15"/>
      <c r="SEE32" s="15"/>
      <c r="SEK32" s="122"/>
      <c r="SEL32" s="123"/>
      <c r="SEM32" s="106"/>
      <c r="SEN32" s="123"/>
      <c r="SEV32" s="125"/>
      <c r="SEY32" s="15"/>
      <c r="SEZ32" s="15"/>
      <c r="SFF32" s="122"/>
      <c r="SFG32" s="123"/>
      <c r="SFH32" s="106"/>
      <c r="SFI32" s="123"/>
      <c r="SFQ32" s="125"/>
      <c r="SFT32" s="15"/>
      <c r="SFU32" s="15"/>
      <c r="SGA32" s="122"/>
      <c r="SGB32" s="123"/>
      <c r="SGC32" s="106"/>
      <c r="SGD32" s="123"/>
      <c r="SGL32" s="125"/>
      <c r="SGO32" s="15"/>
      <c r="SGP32" s="15"/>
      <c r="SGV32" s="122"/>
      <c r="SGW32" s="123"/>
      <c r="SGX32" s="106"/>
      <c r="SGY32" s="123"/>
      <c r="SHG32" s="125"/>
      <c r="SHJ32" s="15"/>
      <c r="SHK32" s="15"/>
      <c r="SHQ32" s="122"/>
      <c r="SHR32" s="123"/>
      <c r="SHS32" s="106"/>
      <c r="SHT32" s="123"/>
      <c r="SIB32" s="125"/>
      <c r="SIE32" s="15"/>
      <c r="SIF32" s="15"/>
      <c r="SIL32" s="122"/>
      <c r="SIM32" s="123"/>
      <c r="SIN32" s="106"/>
      <c r="SIO32" s="123"/>
      <c r="SIW32" s="125"/>
      <c r="SIZ32" s="15"/>
      <c r="SJA32" s="15"/>
      <c r="SJG32" s="122"/>
      <c r="SJH32" s="123"/>
      <c r="SJI32" s="106"/>
      <c r="SJJ32" s="123"/>
      <c r="SJR32" s="125"/>
      <c r="SJU32" s="15"/>
      <c r="SJV32" s="15"/>
      <c r="SKB32" s="122"/>
      <c r="SKC32" s="123"/>
      <c r="SKD32" s="106"/>
      <c r="SKE32" s="123"/>
      <c r="SKM32" s="125"/>
      <c r="SKP32" s="15"/>
      <c r="SKQ32" s="15"/>
      <c r="SKW32" s="122"/>
      <c r="SKX32" s="123"/>
      <c r="SKY32" s="106"/>
      <c r="SKZ32" s="123"/>
      <c r="SLH32" s="125"/>
      <c r="SLK32" s="15"/>
      <c r="SLL32" s="15"/>
      <c r="SLR32" s="122"/>
      <c r="SLS32" s="123"/>
      <c r="SLT32" s="106"/>
      <c r="SLU32" s="123"/>
      <c r="SMC32" s="125"/>
      <c r="SMF32" s="15"/>
      <c r="SMG32" s="15"/>
      <c r="SMM32" s="122"/>
      <c r="SMN32" s="123"/>
      <c r="SMO32" s="106"/>
      <c r="SMP32" s="123"/>
      <c r="SMX32" s="125"/>
      <c r="SNA32" s="15"/>
      <c r="SNB32" s="15"/>
      <c r="SNH32" s="122"/>
      <c r="SNI32" s="123"/>
      <c r="SNJ32" s="106"/>
      <c r="SNK32" s="123"/>
      <c r="SNS32" s="125"/>
      <c r="SNV32" s="15"/>
      <c r="SNW32" s="15"/>
      <c r="SOC32" s="122"/>
      <c r="SOD32" s="123"/>
      <c r="SOE32" s="106"/>
      <c r="SOF32" s="123"/>
      <c r="SON32" s="125"/>
      <c r="SOQ32" s="15"/>
      <c r="SOR32" s="15"/>
      <c r="SOX32" s="122"/>
      <c r="SOY32" s="123"/>
      <c r="SOZ32" s="106"/>
      <c r="SPA32" s="123"/>
      <c r="SPI32" s="125"/>
      <c r="SPL32" s="15"/>
      <c r="SPM32" s="15"/>
      <c r="SPS32" s="122"/>
      <c r="SPT32" s="123"/>
      <c r="SPU32" s="106"/>
      <c r="SPV32" s="123"/>
      <c r="SQD32" s="125"/>
      <c r="SQG32" s="15"/>
      <c r="SQH32" s="15"/>
      <c r="SQN32" s="122"/>
      <c r="SQO32" s="123"/>
      <c r="SQP32" s="106"/>
      <c r="SQQ32" s="123"/>
      <c r="SQY32" s="125"/>
      <c r="SRB32" s="15"/>
      <c r="SRC32" s="15"/>
      <c r="SRI32" s="122"/>
      <c r="SRJ32" s="123"/>
      <c r="SRK32" s="106"/>
      <c r="SRL32" s="123"/>
      <c r="SRT32" s="125"/>
      <c r="SRW32" s="15"/>
      <c r="SRX32" s="15"/>
      <c r="SSD32" s="122"/>
      <c r="SSE32" s="123"/>
      <c r="SSF32" s="106"/>
      <c r="SSG32" s="123"/>
      <c r="SSO32" s="125"/>
      <c r="SSR32" s="15"/>
      <c r="SSS32" s="15"/>
      <c r="SSY32" s="122"/>
      <c r="SSZ32" s="123"/>
      <c r="STA32" s="106"/>
      <c r="STB32" s="123"/>
      <c r="STJ32" s="125"/>
      <c r="STM32" s="15"/>
      <c r="STN32" s="15"/>
      <c r="STT32" s="122"/>
      <c r="STU32" s="123"/>
      <c r="STV32" s="106"/>
      <c r="STW32" s="123"/>
      <c r="SUE32" s="125"/>
      <c r="SUH32" s="15"/>
      <c r="SUI32" s="15"/>
      <c r="SUO32" s="122"/>
      <c r="SUP32" s="123"/>
      <c r="SUQ32" s="106"/>
      <c r="SUR32" s="123"/>
      <c r="SUZ32" s="125"/>
      <c r="SVC32" s="15"/>
      <c r="SVD32" s="15"/>
      <c r="SVJ32" s="122"/>
      <c r="SVK32" s="123"/>
      <c r="SVL32" s="106"/>
      <c r="SVM32" s="123"/>
      <c r="SVU32" s="125"/>
      <c r="SVX32" s="15"/>
      <c r="SVY32" s="15"/>
      <c r="SWE32" s="122"/>
      <c r="SWF32" s="123"/>
      <c r="SWG32" s="106"/>
      <c r="SWH32" s="123"/>
      <c r="SWP32" s="125"/>
      <c r="SWS32" s="15"/>
      <c r="SWT32" s="15"/>
      <c r="SWZ32" s="122"/>
      <c r="SXA32" s="123"/>
      <c r="SXB32" s="106"/>
      <c r="SXC32" s="123"/>
      <c r="SXK32" s="125"/>
      <c r="SXN32" s="15"/>
      <c r="SXO32" s="15"/>
      <c r="SXU32" s="122"/>
      <c r="SXV32" s="123"/>
      <c r="SXW32" s="106"/>
      <c r="SXX32" s="123"/>
      <c r="SYF32" s="125"/>
      <c r="SYI32" s="15"/>
      <c r="SYJ32" s="15"/>
      <c r="SYP32" s="122"/>
      <c r="SYQ32" s="123"/>
      <c r="SYR32" s="106"/>
      <c r="SYS32" s="123"/>
      <c r="SZA32" s="125"/>
      <c r="SZD32" s="15"/>
      <c r="SZE32" s="15"/>
      <c r="SZK32" s="122"/>
      <c r="SZL32" s="123"/>
      <c r="SZM32" s="106"/>
      <c r="SZN32" s="123"/>
      <c r="SZV32" s="125"/>
      <c r="SZY32" s="15"/>
      <c r="SZZ32" s="15"/>
      <c r="TAF32" s="122"/>
      <c r="TAG32" s="123"/>
      <c r="TAH32" s="106"/>
      <c r="TAI32" s="123"/>
      <c r="TAQ32" s="125"/>
      <c r="TAT32" s="15"/>
      <c r="TAU32" s="15"/>
      <c r="TBA32" s="122"/>
      <c r="TBB32" s="123"/>
      <c r="TBC32" s="106"/>
      <c r="TBD32" s="123"/>
      <c r="TBL32" s="125"/>
      <c r="TBO32" s="15"/>
      <c r="TBP32" s="15"/>
      <c r="TBV32" s="122"/>
      <c r="TBW32" s="123"/>
      <c r="TBX32" s="106"/>
      <c r="TBY32" s="123"/>
      <c r="TCG32" s="125"/>
      <c r="TCJ32" s="15"/>
      <c r="TCK32" s="15"/>
      <c r="TCQ32" s="122"/>
      <c r="TCR32" s="123"/>
      <c r="TCS32" s="106"/>
      <c r="TCT32" s="123"/>
      <c r="TDB32" s="125"/>
      <c r="TDE32" s="15"/>
      <c r="TDF32" s="15"/>
      <c r="TDL32" s="122"/>
      <c r="TDM32" s="123"/>
      <c r="TDN32" s="106"/>
      <c r="TDO32" s="123"/>
      <c r="TDW32" s="125"/>
      <c r="TDZ32" s="15"/>
      <c r="TEA32" s="15"/>
      <c r="TEG32" s="122"/>
      <c r="TEH32" s="123"/>
      <c r="TEI32" s="106"/>
      <c r="TEJ32" s="123"/>
      <c r="TER32" s="125"/>
      <c r="TEU32" s="15"/>
      <c r="TEV32" s="15"/>
      <c r="TFB32" s="122"/>
      <c r="TFC32" s="123"/>
      <c r="TFD32" s="106"/>
      <c r="TFE32" s="123"/>
      <c r="TFM32" s="125"/>
      <c r="TFP32" s="15"/>
      <c r="TFQ32" s="15"/>
      <c r="TFW32" s="122"/>
      <c r="TFX32" s="123"/>
      <c r="TFY32" s="106"/>
      <c r="TFZ32" s="123"/>
      <c r="TGH32" s="125"/>
      <c r="TGK32" s="15"/>
      <c r="TGL32" s="15"/>
      <c r="TGR32" s="122"/>
      <c r="TGS32" s="123"/>
      <c r="TGT32" s="106"/>
      <c r="TGU32" s="123"/>
      <c r="THC32" s="125"/>
      <c r="THF32" s="15"/>
      <c r="THG32" s="15"/>
      <c r="THM32" s="122"/>
      <c r="THN32" s="123"/>
      <c r="THO32" s="106"/>
      <c r="THP32" s="123"/>
      <c r="THX32" s="125"/>
      <c r="TIA32" s="15"/>
      <c r="TIB32" s="15"/>
      <c r="TIH32" s="122"/>
      <c r="TII32" s="123"/>
      <c r="TIJ32" s="106"/>
      <c r="TIK32" s="123"/>
      <c r="TIS32" s="125"/>
      <c r="TIV32" s="15"/>
      <c r="TIW32" s="15"/>
      <c r="TJC32" s="122"/>
      <c r="TJD32" s="123"/>
      <c r="TJE32" s="106"/>
      <c r="TJF32" s="123"/>
      <c r="TJN32" s="125"/>
      <c r="TJQ32" s="15"/>
      <c r="TJR32" s="15"/>
      <c r="TJX32" s="122"/>
      <c r="TJY32" s="123"/>
      <c r="TJZ32" s="106"/>
      <c r="TKA32" s="123"/>
      <c r="TKI32" s="125"/>
      <c r="TKL32" s="15"/>
      <c r="TKM32" s="15"/>
      <c r="TKS32" s="122"/>
      <c r="TKT32" s="123"/>
      <c r="TKU32" s="106"/>
      <c r="TKV32" s="123"/>
      <c r="TLD32" s="125"/>
      <c r="TLG32" s="15"/>
      <c r="TLH32" s="15"/>
      <c r="TLN32" s="122"/>
      <c r="TLO32" s="123"/>
      <c r="TLP32" s="106"/>
      <c r="TLQ32" s="123"/>
      <c r="TLY32" s="125"/>
      <c r="TMB32" s="15"/>
      <c r="TMC32" s="15"/>
      <c r="TMI32" s="122"/>
      <c r="TMJ32" s="123"/>
      <c r="TMK32" s="106"/>
      <c r="TML32" s="123"/>
      <c r="TMT32" s="125"/>
      <c r="TMW32" s="15"/>
      <c r="TMX32" s="15"/>
      <c r="TND32" s="122"/>
      <c r="TNE32" s="123"/>
      <c r="TNF32" s="106"/>
      <c r="TNG32" s="123"/>
      <c r="TNO32" s="125"/>
      <c r="TNR32" s="15"/>
      <c r="TNS32" s="15"/>
      <c r="TNY32" s="122"/>
      <c r="TNZ32" s="123"/>
      <c r="TOA32" s="106"/>
      <c r="TOB32" s="123"/>
      <c r="TOJ32" s="125"/>
      <c r="TOM32" s="15"/>
      <c r="TON32" s="15"/>
      <c r="TOT32" s="122"/>
      <c r="TOU32" s="123"/>
      <c r="TOV32" s="106"/>
      <c r="TOW32" s="123"/>
      <c r="TPE32" s="125"/>
      <c r="TPH32" s="15"/>
      <c r="TPI32" s="15"/>
      <c r="TPO32" s="122"/>
      <c r="TPP32" s="123"/>
      <c r="TPQ32" s="106"/>
      <c r="TPR32" s="123"/>
      <c r="TPZ32" s="125"/>
      <c r="TQC32" s="15"/>
      <c r="TQD32" s="15"/>
      <c r="TQJ32" s="122"/>
      <c r="TQK32" s="123"/>
      <c r="TQL32" s="106"/>
      <c r="TQM32" s="123"/>
      <c r="TQU32" s="125"/>
      <c r="TQX32" s="15"/>
      <c r="TQY32" s="15"/>
      <c r="TRE32" s="122"/>
      <c r="TRF32" s="123"/>
      <c r="TRG32" s="106"/>
      <c r="TRH32" s="123"/>
      <c r="TRP32" s="125"/>
      <c r="TRS32" s="15"/>
      <c r="TRT32" s="15"/>
      <c r="TRZ32" s="122"/>
      <c r="TSA32" s="123"/>
      <c r="TSB32" s="106"/>
      <c r="TSC32" s="123"/>
      <c r="TSK32" s="125"/>
      <c r="TSN32" s="15"/>
      <c r="TSO32" s="15"/>
      <c r="TSU32" s="122"/>
      <c r="TSV32" s="123"/>
      <c r="TSW32" s="106"/>
      <c r="TSX32" s="123"/>
      <c r="TTF32" s="125"/>
      <c r="TTI32" s="15"/>
      <c r="TTJ32" s="15"/>
      <c r="TTP32" s="122"/>
      <c r="TTQ32" s="123"/>
      <c r="TTR32" s="106"/>
      <c r="TTS32" s="123"/>
      <c r="TUA32" s="125"/>
      <c r="TUD32" s="15"/>
      <c r="TUE32" s="15"/>
      <c r="TUK32" s="122"/>
      <c r="TUL32" s="123"/>
      <c r="TUM32" s="106"/>
      <c r="TUN32" s="123"/>
      <c r="TUV32" s="125"/>
      <c r="TUY32" s="15"/>
      <c r="TUZ32" s="15"/>
      <c r="TVF32" s="122"/>
      <c r="TVG32" s="123"/>
      <c r="TVH32" s="106"/>
      <c r="TVI32" s="123"/>
      <c r="TVQ32" s="125"/>
      <c r="TVT32" s="15"/>
      <c r="TVU32" s="15"/>
      <c r="TWA32" s="122"/>
      <c r="TWB32" s="123"/>
      <c r="TWC32" s="106"/>
      <c r="TWD32" s="123"/>
      <c r="TWL32" s="125"/>
      <c r="TWO32" s="15"/>
      <c r="TWP32" s="15"/>
      <c r="TWV32" s="122"/>
      <c r="TWW32" s="123"/>
      <c r="TWX32" s="106"/>
      <c r="TWY32" s="123"/>
      <c r="TXG32" s="125"/>
      <c r="TXJ32" s="15"/>
      <c r="TXK32" s="15"/>
      <c r="TXQ32" s="122"/>
      <c r="TXR32" s="123"/>
      <c r="TXS32" s="106"/>
      <c r="TXT32" s="123"/>
      <c r="TYB32" s="125"/>
      <c r="TYE32" s="15"/>
      <c r="TYF32" s="15"/>
      <c r="TYL32" s="122"/>
      <c r="TYM32" s="123"/>
      <c r="TYN32" s="106"/>
      <c r="TYO32" s="123"/>
      <c r="TYW32" s="125"/>
      <c r="TYZ32" s="15"/>
      <c r="TZA32" s="15"/>
      <c r="TZG32" s="122"/>
      <c r="TZH32" s="123"/>
      <c r="TZI32" s="106"/>
      <c r="TZJ32" s="123"/>
      <c r="TZR32" s="125"/>
      <c r="TZU32" s="15"/>
      <c r="TZV32" s="15"/>
      <c r="UAB32" s="122"/>
      <c r="UAC32" s="123"/>
      <c r="UAD32" s="106"/>
      <c r="UAE32" s="123"/>
      <c r="UAM32" s="125"/>
      <c r="UAP32" s="15"/>
      <c r="UAQ32" s="15"/>
      <c r="UAW32" s="122"/>
      <c r="UAX32" s="123"/>
      <c r="UAY32" s="106"/>
      <c r="UAZ32" s="123"/>
      <c r="UBH32" s="125"/>
      <c r="UBK32" s="15"/>
      <c r="UBL32" s="15"/>
      <c r="UBR32" s="122"/>
      <c r="UBS32" s="123"/>
      <c r="UBT32" s="106"/>
      <c r="UBU32" s="123"/>
      <c r="UCC32" s="125"/>
      <c r="UCF32" s="15"/>
      <c r="UCG32" s="15"/>
      <c r="UCM32" s="122"/>
      <c r="UCN32" s="123"/>
      <c r="UCO32" s="106"/>
      <c r="UCP32" s="123"/>
      <c r="UCX32" s="125"/>
      <c r="UDA32" s="15"/>
      <c r="UDB32" s="15"/>
      <c r="UDH32" s="122"/>
      <c r="UDI32" s="123"/>
      <c r="UDJ32" s="106"/>
      <c r="UDK32" s="123"/>
      <c r="UDS32" s="125"/>
      <c r="UDV32" s="15"/>
      <c r="UDW32" s="15"/>
      <c r="UEC32" s="122"/>
      <c r="UED32" s="123"/>
      <c r="UEE32" s="106"/>
      <c r="UEF32" s="123"/>
      <c r="UEN32" s="125"/>
      <c r="UEQ32" s="15"/>
      <c r="UER32" s="15"/>
      <c r="UEX32" s="122"/>
      <c r="UEY32" s="123"/>
      <c r="UEZ32" s="106"/>
      <c r="UFA32" s="123"/>
      <c r="UFI32" s="125"/>
      <c r="UFL32" s="15"/>
      <c r="UFM32" s="15"/>
      <c r="UFS32" s="122"/>
      <c r="UFT32" s="123"/>
      <c r="UFU32" s="106"/>
      <c r="UFV32" s="123"/>
      <c r="UGD32" s="125"/>
      <c r="UGG32" s="15"/>
      <c r="UGH32" s="15"/>
      <c r="UGN32" s="122"/>
      <c r="UGO32" s="123"/>
      <c r="UGP32" s="106"/>
      <c r="UGQ32" s="123"/>
      <c r="UGY32" s="125"/>
      <c r="UHB32" s="15"/>
      <c r="UHC32" s="15"/>
      <c r="UHI32" s="122"/>
      <c r="UHJ32" s="123"/>
      <c r="UHK32" s="106"/>
      <c r="UHL32" s="123"/>
      <c r="UHT32" s="125"/>
      <c r="UHW32" s="15"/>
      <c r="UHX32" s="15"/>
      <c r="UID32" s="122"/>
      <c r="UIE32" s="123"/>
      <c r="UIF32" s="106"/>
      <c r="UIG32" s="123"/>
      <c r="UIO32" s="125"/>
      <c r="UIR32" s="15"/>
      <c r="UIS32" s="15"/>
      <c r="UIY32" s="122"/>
      <c r="UIZ32" s="123"/>
      <c r="UJA32" s="106"/>
      <c r="UJB32" s="123"/>
      <c r="UJJ32" s="125"/>
      <c r="UJM32" s="15"/>
      <c r="UJN32" s="15"/>
      <c r="UJT32" s="122"/>
      <c r="UJU32" s="123"/>
      <c r="UJV32" s="106"/>
      <c r="UJW32" s="123"/>
      <c r="UKE32" s="125"/>
      <c r="UKH32" s="15"/>
      <c r="UKI32" s="15"/>
      <c r="UKO32" s="122"/>
      <c r="UKP32" s="123"/>
      <c r="UKQ32" s="106"/>
      <c r="UKR32" s="123"/>
      <c r="UKZ32" s="125"/>
      <c r="ULC32" s="15"/>
      <c r="ULD32" s="15"/>
      <c r="ULJ32" s="122"/>
      <c r="ULK32" s="123"/>
      <c r="ULL32" s="106"/>
      <c r="ULM32" s="123"/>
      <c r="ULU32" s="125"/>
      <c r="ULX32" s="15"/>
      <c r="ULY32" s="15"/>
      <c r="UME32" s="122"/>
      <c r="UMF32" s="123"/>
      <c r="UMG32" s="106"/>
      <c r="UMH32" s="123"/>
      <c r="UMP32" s="125"/>
      <c r="UMS32" s="15"/>
      <c r="UMT32" s="15"/>
      <c r="UMZ32" s="122"/>
      <c r="UNA32" s="123"/>
      <c r="UNB32" s="106"/>
      <c r="UNC32" s="123"/>
      <c r="UNK32" s="125"/>
      <c r="UNN32" s="15"/>
      <c r="UNO32" s="15"/>
      <c r="UNU32" s="122"/>
      <c r="UNV32" s="123"/>
      <c r="UNW32" s="106"/>
      <c r="UNX32" s="123"/>
      <c r="UOF32" s="125"/>
      <c r="UOI32" s="15"/>
      <c r="UOJ32" s="15"/>
      <c r="UOP32" s="122"/>
      <c r="UOQ32" s="123"/>
      <c r="UOR32" s="106"/>
      <c r="UOS32" s="123"/>
      <c r="UPA32" s="125"/>
      <c r="UPD32" s="15"/>
      <c r="UPE32" s="15"/>
      <c r="UPK32" s="122"/>
      <c r="UPL32" s="123"/>
      <c r="UPM32" s="106"/>
      <c r="UPN32" s="123"/>
      <c r="UPV32" s="125"/>
      <c r="UPY32" s="15"/>
      <c r="UPZ32" s="15"/>
      <c r="UQF32" s="122"/>
      <c r="UQG32" s="123"/>
      <c r="UQH32" s="106"/>
      <c r="UQI32" s="123"/>
      <c r="UQQ32" s="125"/>
      <c r="UQT32" s="15"/>
      <c r="UQU32" s="15"/>
      <c r="URA32" s="122"/>
      <c r="URB32" s="123"/>
      <c r="URC32" s="106"/>
      <c r="URD32" s="123"/>
      <c r="URL32" s="125"/>
      <c r="URO32" s="15"/>
      <c r="URP32" s="15"/>
      <c r="URV32" s="122"/>
      <c r="URW32" s="123"/>
      <c r="URX32" s="106"/>
      <c r="URY32" s="123"/>
      <c r="USG32" s="125"/>
      <c r="USJ32" s="15"/>
      <c r="USK32" s="15"/>
      <c r="USQ32" s="122"/>
      <c r="USR32" s="123"/>
      <c r="USS32" s="106"/>
      <c r="UST32" s="123"/>
      <c r="UTB32" s="125"/>
      <c r="UTE32" s="15"/>
      <c r="UTF32" s="15"/>
      <c r="UTL32" s="122"/>
      <c r="UTM32" s="123"/>
      <c r="UTN32" s="106"/>
      <c r="UTO32" s="123"/>
      <c r="UTW32" s="125"/>
      <c r="UTZ32" s="15"/>
      <c r="UUA32" s="15"/>
      <c r="UUG32" s="122"/>
      <c r="UUH32" s="123"/>
      <c r="UUI32" s="106"/>
      <c r="UUJ32" s="123"/>
      <c r="UUR32" s="125"/>
      <c r="UUU32" s="15"/>
      <c r="UUV32" s="15"/>
      <c r="UVB32" s="122"/>
      <c r="UVC32" s="123"/>
      <c r="UVD32" s="106"/>
      <c r="UVE32" s="123"/>
      <c r="UVM32" s="125"/>
      <c r="UVP32" s="15"/>
      <c r="UVQ32" s="15"/>
      <c r="UVW32" s="122"/>
      <c r="UVX32" s="123"/>
      <c r="UVY32" s="106"/>
      <c r="UVZ32" s="123"/>
      <c r="UWH32" s="125"/>
      <c r="UWK32" s="15"/>
      <c r="UWL32" s="15"/>
      <c r="UWR32" s="122"/>
      <c r="UWS32" s="123"/>
      <c r="UWT32" s="106"/>
      <c r="UWU32" s="123"/>
      <c r="UXC32" s="125"/>
      <c r="UXF32" s="15"/>
      <c r="UXG32" s="15"/>
      <c r="UXM32" s="122"/>
      <c r="UXN32" s="123"/>
      <c r="UXO32" s="106"/>
      <c r="UXP32" s="123"/>
      <c r="UXX32" s="125"/>
      <c r="UYA32" s="15"/>
      <c r="UYB32" s="15"/>
      <c r="UYH32" s="122"/>
      <c r="UYI32" s="123"/>
      <c r="UYJ32" s="106"/>
      <c r="UYK32" s="123"/>
      <c r="UYS32" s="125"/>
      <c r="UYV32" s="15"/>
      <c r="UYW32" s="15"/>
      <c r="UZC32" s="122"/>
      <c r="UZD32" s="123"/>
      <c r="UZE32" s="106"/>
      <c r="UZF32" s="123"/>
      <c r="UZN32" s="125"/>
      <c r="UZQ32" s="15"/>
      <c r="UZR32" s="15"/>
      <c r="UZX32" s="122"/>
      <c r="UZY32" s="123"/>
      <c r="UZZ32" s="106"/>
      <c r="VAA32" s="123"/>
      <c r="VAI32" s="125"/>
      <c r="VAL32" s="15"/>
      <c r="VAM32" s="15"/>
      <c r="VAS32" s="122"/>
      <c r="VAT32" s="123"/>
      <c r="VAU32" s="106"/>
      <c r="VAV32" s="123"/>
      <c r="VBD32" s="125"/>
      <c r="VBG32" s="15"/>
      <c r="VBH32" s="15"/>
      <c r="VBN32" s="122"/>
      <c r="VBO32" s="123"/>
      <c r="VBP32" s="106"/>
      <c r="VBQ32" s="123"/>
      <c r="VBY32" s="125"/>
      <c r="VCB32" s="15"/>
      <c r="VCC32" s="15"/>
      <c r="VCI32" s="122"/>
      <c r="VCJ32" s="123"/>
      <c r="VCK32" s="106"/>
      <c r="VCL32" s="123"/>
      <c r="VCT32" s="125"/>
      <c r="VCW32" s="15"/>
      <c r="VCX32" s="15"/>
      <c r="VDD32" s="122"/>
      <c r="VDE32" s="123"/>
      <c r="VDF32" s="106"/>
      <c r="VDG32" s="123"/>
      <c r="VDO32" s="125"/>
      <c r="VDR32" s="15"/>
      <c r="VDS32" s="15"/>
      <c r="VDY32" s="122"/>
      <c r="VDZ32" s="123"/>
      <c r="VEA32" s="106"/>
      <c r="VEB32" s="123"/>
      <c r="VEJ32" s="125"/>
      <c r="VEM32" s="15"/>
      <c r="VEN32" s="15"/>
      <c r="VET32" s="122"/>
      <c r="VEU32" s="123"/>
      <c r="VEV32" s="106"/>
      <c r="VEW32" s="123"/>
      <c r="VFE32" s="125"/>
      <c r="VFH32" s="15"/>
      <c r="VFI32" s="15"/>
      <c r="VFO32" s="122"/>
      <c r="VFP32" s="123"/>
      <c r="VFQ32" s="106"/>
      <c r="VFR32" s="123"/>
      <c r="VFZ32" s="125"/>
      <c r="VGC32" s="15"/>
      <c r="VGD32" s="15"/>
      <c r="VGJ32" s="122"/>
      <c r="VGK32" s="123"/>
      <c r="VGL32" s="106"/>
      <c r="VGM32" s="123"/>
      <c r="VGU32" s="125"/>
      <c r="VGX32" s="15"/>
      <c r="VGY32" s="15"/>
      <c r="VHE32" s="122"/>
      <c r="VHF32" s="123"/>
      <c r="VHG32" s="106"/>
      <c r="VHH32" s="123"/>
      <c r="VHP32" s="125"/>
      <c r="VHS32" s="15"/>
      <c r="VHT32" s="15"/>
      <c r="VHZ32" s="122"/>
      <c r="VIA32" s="123"/>
      <c r="VIB32" s="106"/>
      <c r="VIC32" s="123"/>
      <c r="VIK32" s="125"/>
      <c r="VIN32" s="15"/>
      <c r="VIO32" s="15"/>
      <c r="VIU32" s="122"/>
      <c r="VIV32" s="123"/>
      <c r="VIW32" s="106"/>
      <c r="VIX32" s="123"/>
      <c r="VJF32" s="125"/>
      <c r="VJI32" s="15"/>
      <c r="VJJ32" s="15"/>
      <c r="VJP32" s="122"/>
      <c r="VJQ32" s="123"/>
      <c r="VJR32" s="106"/>
      <c r="VJS32" s="123"/>
      <c r="VKA32" s="125"/>
      <c r="VKD32" s="15"/>
      <c r="VKE32" s="15"/>
      <c r="VKK32" s="122"/>
      <c r="VKL32" s="123"/>
      <c r="VKM32" s="106"/>
      <c r="VKN32" s="123"/>
      <c r="VKV32" s="125"/>
      <c r="VKY32" s="15"/>
      <c r="VKZ32" s="15"/>
      <c r="VLF32" s="122"/>
      <c r="VLG32" s="123"/>
      <c r="VLH32" s="106"/>
      <c r="VLI32" s="123"/>
      <c r="VLQ32" s="125"/>
      <c r="VLT32" s="15"/>
      <c r="VLU32" s="15"/>
      <c r="VMA32" s="122"/>
      <c r="VMB32" s="123"/>
      <c r="VMC32" s="106"/>
      <c r="VMD32" s="123"/>
      <c r="VML32" s="125"/>
      <c r="VMO32" s="15"/>
      <c r="VMP32" s="15"/>
      <c r="VMV32" s="122"/>
      <c r="VMW32" s="123"/>
      <c r="VMX32" s="106"/>
      <c r="VMY32" s="123"/>
      <c r="VNG32" s="125"/>
      <c r="VNJ32" s="15"/>
      <c r="VNK32" s="15"/>
      <c r="VNQ32" s="122"/>
      <c r="VNR32" s="123"/>
      <c r="VNS32" s="106"/>
      <c r="VNT32" s="123"/>
      <c r="VOB32" s="125"/>
      <c r="VOE32" s="15"/>
      <c r="VOF32" s="15"/>
      <c r="VOL32" s="122"/>
      <c r="VOM32" s="123"/>
      <c r="VON32" s="106"/>
      <c r="VOO32" s="123"/>
      <c r="VOW32" s="125"/>
      <c r="VOZ32" s="15"/>
      <c r="VPA32" s="15"/>
      <c r="VPG32" s="122"/>
      <c r="VPH32" s="123"/>
      <c r="VPI32" s="106"/>
      <c r="VPJ32" s="123"/>
      <c r="VPR32" s="125"/>
      <c r="VPU32" s="15"/>
      <c r="VPV32" s="15"/>
      <c r="VQB32" s="122"/>
      <c r="VQC32" s="123"/>
      <c r="VQD32" s="106"/>
      <c r="VQE32" s="123"/>
      <c r="VQM32" s="125"/>
      <c r="VQP32" s="15"/>
      <c r="VQQ32" s="15"/>
      <c r="VQW32" s="122"/>
      <c r="VQX32" s="123"/>
      <c r="VQY32" s="106"/>
      <c r="VQZ32" s="123"/>
      <c r="VRH32" s="125"/>
      <c r="VRK32" s="15"/>
      <c r="VRL32" s="15"/>
      <c r="VRR32" s="122"/>
      <c r="VRS32" s="123"/>
      <c r="VRT32" s="106"/>
      <c r="VRU32" s="123"/>
      <c r="VSC32" s="125"/>
      <c r="VSF32" s="15"/>
      <c r="VSG32" s="15"/>
      <c r="VSM32" s="122"/>
      <c r="VSN32" s="123"/>
      <c r="VSO32" s="106"/>
      <c r="VSP32" s="123"/>
      <c r="VSX32" s="125"/>
      <c r="VTA32" s="15"/>
      <c r="VTB32" s="15"/>
      <c r="VTH32" s="122"/>
      <c r="VTI32" s="123"/>
      <c r="VTJ32" s="106"/>
      <c r="VTK32" s="123"/>
      <c r="VTS32" s="125"/>
      <c r="VTV32" s="15"/>
      <c r="VTW32" s="15"/>
      <c r="VUC32" s="122"/>
      <c r="VUD32" s="123"/>
      <c r="VUE32" s="106"/>
      <c r="VUF32" s="123"/>
      <c r="VUN32" s="125"/>
      <c r="VUQ32" s="15"/>
      <c r="VUR32" s="15"/>
      <c r="VUX32" s="122"/>
      <c r="VUY32" s="123"/>
      <c r="VUZ32" s="106"/>
      <c r="VVA32" s="123"/>
      <c r="VVI32" s="125"/>
      <c r="VVL32" s="15"/>
      <c r="VVM32" s="15"/>
      <c r="VVS32" s="122"/>
      <c r="VVT32" s="123"/>
      <c r="VVU32" s="106"/>
      <c r="VVV32" s="123"/>
      <c r="VWD32" s="125"/>
      <c r="VWG32" s="15"/>
      <c r="VWH32" s="15"/>
      <c r="VWN32" s="122"/>
      <c r="VWO32" s="123"/>
      <c r="VWP32" s="106"/>
      <c r="VWQ32" s="123"/>
      <c r="VWY32" s="125"/>
      <c r="VXB32" s="15"/>
      <c r="VXC32" s="15"/>
      <c r="VXI32" s="122"/>
      <c r="VXJ32" s="123"/>
      <c r="VXK32" s="106"/>
      <c r="VXL32" s="123"/>
      <c r="VXT32" s="125"/>
      <c r="VXW32" s="15"/>
      <c r="VXX32" s="15"/>
      <c r="VYD32" s="122"/>
      <c r="VYE32" s="123"/>
      <c r="VYF32" s="106"/>
      <c r="VYG32" s="123"/>
      <c r="VYO32" s="125"/>
      <c r="VYR32" s="15"/>
      <c r="VYS32" s="15"/>
      <c r="VYY32" s="122"/>
      <c r="VYZ32" s="123"/>
      <c r="VZA32" s="106"/>
      <c r="VZB32" s="123"/>
      <c r="VZJ32" s="125"/>
      <c r="VZM32" s="15"/>
      <c r="VZN32" s="15"/>
      <c r="VZT32" s="122"/>
      <c r="VZU32" s="123"/>
      <c r="VZV32" s="106"/>
      <c r="VZW32" s="123"/>
      <c r="WAE32" s="125"/>
      <c r="WAH32" s="15"/>
      <c r="WAI32" s="15"/>
      <c r="WAO32" s="122"/>
      <c r="WAP32" s="123"/>
      <c r="WAQ32" s="106"/>
      <c r="WAR32" s="123"/>
      <c r="WAZ32" s="125"/>
      <c r="WBC32" s="15"/>
      <c r="WBD32" s="15"/>
      <c r="WBJ32" s="122"/>
      <c r="WBK32" s="123"/>
      <c r="WBL32" s="106"/>
      <c r="WBM32" s="123"/>
      <c r="WBU32" s="125"/>
      <c r="WBX32" s="15"/>
      <c r="WBY32" s="15"/>
      <c r="WCE32" s="122"/>
      <c r="WCF32" s="123"/>
      <c r="WCG32" s="106"/>
      <c r="WCH32" s="123"/>
      <c r="WCP32" s="125"/>
      <c r="WCS32" s="15"/>
      <c r="WCT32" s="15"/>
      <c r="WCZ32" s="122"/>
      <c r="WDA32" s="123"/>
      <c r="WDB32" s="106"/>
      <c r="WDC32" s="123"/>
      <c r="WDK32" s="125"/>
      <c r="WDN32" s="15"/>
      <c r="WDO32" s="15"/>
      <c r="WDU32" s="122"/>
      <c r="WDV32" s="123"/>
      <c r="WDW32" s="106"/>
      <c r="WDX32" s="123"/>
      <c r="WEF32" s="125"/>
      <c r="WEI32" s="15"/>
      <c r="WEJ32" s="15"/>
      <c r="WEP32" s="122"/>
      <c r="WEQ32" s="123"/>
      <c r="WER32" s="106"/>
      <c r="WES32" s="123"/>
      <c r="WFA32" s="125"/>
      <c r="WFD32" s="15"/>
      <c r="WFE32" s="15"/>
      <c r="WFK32" s="122"/>
      <c r="WFL32" s="123"/>
      <c r="WFM32" s="106"/>
      <c r="WFN32" s="123"/>
      <c r="WFV32" s="125"/>
      <c r="WFY32" s="15"/>
      <c r="WFZ32" s="15"/>
      <c r="WGF32" s="122"/>
      <c r="WGG32" s="123"/>
      <c r="WGH32" s="106"/>
      <c r="WGI32" s="123"/>
      <c r="WGQ32" s="125"/>
      <c r="WGT32" s="15"/>
      <c r="WGU32" s="15"/>
      <c r="WHA32" s="122"/>
      <c r="WHB32" s="123"/>
      <c r="WHC32" s="106"/>
      <c r="WHD32" s="123"/>
      <c r="WHL32" s="125"/>
      <c r="WHO32" s="15"/>
      <c r="WHP32" s="15"/>
      <c r="WHV32" s="122"/>
      <c r="WHW32" s="123"/>
      <c r="WHX32" s="106"/>
      <c r="WHY32" s="123"/>
      <c r="WIG32" s="125"/>
      <c r="WIJ32" s="15"/>
      <c r="WIK32" s="15"/>
      <c r="WIQ32" s="122"/>
      <c r="WIR32" s="123"/>
      <c r="WIS32" s="106"/>
      <c r="WIT32" s="123"/>
      <c r="WJB32" s="125"/>
      <c r="WJE32" s="15"/>
      <c r="WJF32" s="15"/>
      <c r="WJL32" s="122"/>
      <c r="WJM32" s="123"/>
      <c r="WJN32" s="106"/>
      <c r="WJO32" s="123"/>
      <c r="WJW32" s="125"/>
      <c r="WJZ32" s="15"/>
      <c r="WKA32" s="15"/>
      <c r="WKG32" s="122"/>
      <c r="WKH32" s="123"/>
      <c r="WKI32" s="106"/>
      <c r="WKJ32" s="123"/>
      <c r="WKR32" s="125"/>
      <c r="WKU32" s="15"/>
      <c r="WKV32" s="15"/>
      <c r="WLB32" s="122"/>
      <c r="WLC32" s="123"/>
      <c r="WLD32" s="106"/>
      <c r="WLE32" s="123"/>
      <c r="WLM32" s="125"/>
      <c r="WLP32" s="15"/>
      <c r="WLQ32" s="15"/>
      <c r="WLW32" s="122"/>
      <c r="WLX32" s="123"/>
      <c r="WLY32" s="106"/>
      <c r="WLZ32" s="123"/>
      <c r="WMH32" s="125"/>
      <c r="WMK32" s="15"/>
      <c r="WML32" s="15"/>
      <c r="WMR32" s="122"/>
      <c r="WMS32" s="123"/>
      <c r="WMT32" s="106"/>
      <c r="WMU32" s="123"/>
      <c r="WNC32" s="125"/>
      <c r="WNF32" s="15"/>
      <c r="WNG32" s="15"/>
      <c r="WNM32" s="122"/>
      <c r="WNN32" s="123"/>
      <c r="WNO32" s="106"/>
      <c r="WNP32" s="123"/>
      <c r="WNX32" s="125"/>
      <c r="WOA32" s="15"/>
      <c r="WOB32" s="15"/>
      <c r="WOH32" s="122"/>
      <c r="WOI32" s="123"/>
      <c r="WOJ32" s="106"/>
      <c r="WOK32" s="123"/>
      <c r="WOS32" s="125"/>
      <c r="WOV32" s="15"/>
      <c r="WOW32" s="15"/>
      <c r="WPC32" s="122"/>
      <c r="WPD32" s="123"/>
      <c r="WPE32" s="106"/>
      <c r="WPF32" s="123"/>
      <c r="WPN32" s="125"/>
      <c r="WPQ32" s="15"/>
      <c r="WPR32" s="15"/>
      <c r="WPX32" s="122"/>
      <c r="WPY32" s="123"/>
      <c r="WPZ32" s="106"/>
      <c r="WQA32" s="123"/>
      <c r="WQI32" s="125"/>
      <c r="WQL32" s="15"/>
      <c r="WQM32" s="15"/>
      <c r="WQS32" s="122"/>
      <c r="WQT32" s="123"/>
      <c r="WQU32" s="106"/>
      <c r="WQV32" s="123"/>
      <c r="WRD32" s="125"/>
      <c r="WRG32" s="15"/>
      <c r="WRH32" s="15"/>
      <c r="WRN32" s="122"/>
      <c r="WRO32" s="123"/>
      <c r="WRP32" s="106"/>
      <c r="WRQ32" s="123"/>
      <c r="WRY32" s="125"/>
      <c r="WSB32" s="15"/>
      <c r="WSC32" s="15"/>
      <c r="WSI32" s="122"/>
      <c r="WSJ32" s="123"/>
      <c r="WSK32" s="106"/>
      <c r="WSL32" s="123"/>
      <c r="WST32" s="125"/>
      <c r="WSW32" s="15"/>
      <c r="WSX32" s="15"/>
      <c r="WTD32" s="122"/>
      <c r="WTE32" s="123"/>
      <c r="WTF32" s="106"/>
      <c r="WTG32" s="123"/>
      <c r="WTO32" s="125"/>
      <c r="WTR32" s="15"/>
      <c r="WTS32" s="15"/>
      <c r="WTY32" s="122"/>
      <c r="WTZ32" s="123"/>
      <c r="WUA32" s="106"/>
      <c r="WUB32" s="123"/>
      <c r="WUJ32" s="125"/>
      <c r="WUM32" s="15"/>
      <c r="WUN32" s="15"/>
      <c r="WUT32" s="122"/>
      <c r="WUU32" s="123"/>
      <c r="WUV32" s="106"/>
      <c r="WUW32" s="123"/>
      <c r="WVE32" s="125"/>
      <c r="WVH32" s="15"/>
      <c r="WVI32" s="15"/>
      <c r="WVO32" s="122"/>
      <c r="WVP32" s="123"/>
      <c r="WVQ32" s="106"/>
      <c r="WVR32" s="123"/>
      <c r="WVZ32" s="125"/>
      <c r="WWC32" s="15"/>
      <c r="WWD32" s="15"/>
      <c r="WWJ32" s="122"/>
      <c r="WWK32" s="123"/>
      <c r="WWL32" s="106"/>
      <c r="WWM32" s="123"/>
      <c r="WWU32" s="125"/>
      <c r="WWX32" s="15"/>
      <c r="WWY32" s="15"/>
      <c r="WXE32" s="122"/>
      <c r="WXF32" s="123"/>
      <c r="WXG32" s="106"/>
      <c r="WXH32" s="123"/>
      <c r="WXP32" s="125"/>
      <c r="WXS32" s="15"/>
      <c r="WXT32" s="15"/>
      <c r="WXZ32" s="122"/>
      <c r="WYA32" s="123"/>
      <c r="WYB32" s="106"/>
      <c r="WYC32" s="123"/>
      <c r="WYK32" s="125"/>
      <c r="WYN32" s="15"/>
      <c r="WYO32" s="15"/>
      <c r="WYU32" s="122"/>
      <c r="WYV32" s="123"/>
      <c r="WYW32" s="106"/>
      <c r="WYX32" s="123"/>
      <c r="WZF32" s="125"/>
      <c r="WZI32" s="15"/>
      <c r="WZJ32" s="15"/>
      <c r="WZP32" s="122"/>
      <c r="WZQ32" s="123"/>
      <c r="WZR32" s="106"/>
      <c r="WZS32" s="123"/>
      <c r="XAA32" s="125"/>
      <c r="XAD32" s="15"/>
      <c r="XAE32" s="15"/>
      <c r="XAK32" s="122"/>
      <c r="XAL32" s="123"/>
      <c r="XAM32" s="106"/>
      <c r="XAN32" s="123"/>
      <c r="XAV32" s="125"/>
      <c r="XAY32" s="15"/>
      <c r="XAZ32" s="15"/>
      <c r="XBF32" s="122"/>
      <c r="XBG32" s="123"/>
      <c r="XBH32" s="106"/>
      <c r="XBI32" s="123"/>
      <c r="XBQ32" s="125"/>
      <c r="XBT32" s="15"/>
      <c r="XBU32" s="15"/>
      <c r="XCA32" s="122"/>
      <c r="XCB32" s="123"/>
      <c r="XCC32" s="106"/>
      <c r="XCD32" s="123"/>
      <c r="XCL32" s="125"/>
      <c r="XCO32" s="15"/>
      <c r="XCP32" s="15"/>
      <c r="XCV32" s="122"/>
      <c r="XCW32" s="123"/>
      <c r="XCX32" s="106"/>
      <c r="XCY32" s="123"/>
      <c r="XDG32" s="125"/>
      <c r="XDJ32" s="15"/>
      <c r="XDK32" s="15"/>
      <c r="XDQ32" s="122"/>
      <c r="XDR32" s="123"/>
      <c r="XDS32" s="106"/>
      <c r="XDT32" s="123"/>
      <c r="XEB32" s="125"/>
      <c r="XEE32" s="15"/>
      <c r="XEF32" s="15"/>
      <c r="XEL32" s="122"/>
      <c r="XEM32" s="123"/>
      <c r="XEN32" s="106"/>
      <c r="XEO32" s="123"/>
      <c r="XEW32" s="125"/>
      <c r="XEZ32" s="15"/>
      <c r="XFA32" s="15"/>
    </row>
    <row r="33" spans="1:1018 1026:2047 2055:3067 3073:4096 4102:5113 5121:6142 6150:8191 8197:9216 9219:10237 10245:12286 12292:13311 13314:14332 14340:16381" s="115" customFormat="1" x14ac:dyDescent="0.25">
      <c r="A33" s="17"/>
      <c r="B33" s="139">
        <v>526</v>
      </c>
      <c r="C33" s="115" t="s">
        <v>21</v>
      </c>
      <c r="D33" s="114" t="s">
        <v>325</v>
      </c>
      <c r="E33" s="115">
        <v>3</v>
      </c>
      <c r="G33" s="118" t="s">
        <v>327</v>
      </c>
      <c r="H33" s="117" t="s">
        <v>1082</v>
      </c>
      <c r="I33" s="126">
        <v>446</v>
      </c>
      <c r="J33" s="117" t="s">
        <v>1083</v>
      </c>
      <c r="K33" s="114" t="s">
        <v>57</v>
      </c>
      <c r="L33" s="114" t="s">
        <v>57</v>
      </c>
      <c r="M33" s="114" t="s">
        <v>57</v>
      </c>
      <c r="N33" s="114" t="s">
        <v>57</v>
      </c>
      <c r="O33" s="114" t="s">
        <v>57</v>
      </c>
      <c r="P33" s="114" t="s">
        <v>1084</v>
      </c>
      <c r="Q33" s="114" t="s">
        <v>57</v>
      </c>
      <c r="R33" s="119" t="s">
        <v>57</v>
      </c>
      <c r="S33" s="114" t="s">
        <v>57</v>
      </c>
      <c r="T33" s="114"/>
      <c r="U33" s="17"/>
      <c r="V33" s="15"/>
      <c r="AB33" s="118"/>
      <c r="AC33" s="117"/>
      <c r="AD33" s="105"/>
      <c r="AE33" s="117"/>
      <c r="AM33" s="116"/>
      <c r="AP33" s="15"/>
      <c r="AQ33" s="15"/>
      <c r="AW33" s="118"/>
      <c r="AX33" s="117"/>
      <c r="AY33" s="105"/>
      <c r="AZ33" s="117"/>
      <c r="BH33" s="116"/>
      <c r="BK33" s="15"/>
      <c r="BL33" s="15"/>
      <c r="BR33" s="118"/>
      <c r="BS33" s="117"/>
      <c r="BT33" s="105"/>
      <c r="BU33" s="117"/>
      <c r="CC33" s="116"/>
      <c r="CF33" s="15"/>
      <c r="CG33" s="15"/>
      <c r="CM33" s="118"/>
      <c r="CN33" s="117"/>
      <c r="CO33" s="105"/>
      <c r="CP33" s="117"/>
      <c r="CX33" s="116"/>
      <c r="DA33" s="15"/>
      <c r="DB33" s="15"/>
      <c r="DH33" s="118"/>
      <c r="DI33" s="117"/>
      <c r="DJ33" s="105"/>
      <c r="DK33" s="117"/>
      <c r="DS33" s="116"/>
      <c r="DV33" s="15"/>
      <c r="DW33" s="15"/>
      <c r="EC33" s="118"/>
      <c r="ED33" s="117"/>
      <c r="EE33" s="105"/>
      <c r="EF33" s="117"/>
      <c r="EN33" s="116"/>
      <c r="EQ33" s="15"/>
      <c r="ER33" s="15"/>
      <c r="EX33" s="118"/>
      <c r="EY33" s="117"/>
      <c r="EZ33" s="105"/>
      <c r="FA33" s="117"/>
      <c r="FI33" s="116"/>
      <c r="FL33" s="15"/>
      <c r="FM33" s="15"/>
      <c r="FS33" s="118"/>
      <c r="FT33" s="117"/>
      <c r="FU33" s="105"/>
      <c r="FV33" s="117"/>
      <c r="GD33" s="116"/>
      <c r="GG33" s="15"/>
      <c r="GH33" s="15"/>
      <c r="GN33" s="118"/>
      <c r="GO33" s="117"/>
      <c r="GP33" s="105"/>
      <c r="GQ33" s="117"/>
      <c r="GY33" s="116"/>
      <c r="HB33" s="15"/>
      <c r="HC33" s="15"/>
      <c r="HI33" s="118"/>
      <c r="HJ33" s="117"/>
      <c r="HK33" s="105"/>
      <c r="HL33" s="117"/>
      <c r="HT33" s="116"/>
      <c r="HW33" s="15"/>
      <c r="HX33" s="15"/>
      <c r="ID33" s="118"/>
      <c r="IE33" s="117"/>
      <c r="IF33" s="105"/>
      <c r="IG33" s="117"/>
      <c r="IO33" s="116"/>
      <c r="IR33" s="15"/>
      <c r="IS33" s="15"/>
      <c r="IY33" s="118"/>
      <c r="IZ33" s="117"/>
      <c r="JA33" s="105"/>
      <c r="JB33" s="117"/>
      <c r="JJ33" s="116"/>
      <c r="JM33" s="15"/>
      <c r="JN33" s="15"/>
      <c r="JT33" s="118"/>
      <c r="JU33" s="117"/>
      <c r="JV33" s="105"/>
      <c r="JW33" s="117"/>
      <c r="KE33" s="116"/>
      <c r="KH33" s="15"/>
      <c r="KI33" s="15"/>
      <c r="KO33" s="118"/>
      <c r="KP33" s="117"/>
      <c r="KQ33" s="105"/>
      <c r="KR33" s="117"/>
      <c r="KZ33" s="116"/>
      <c r="LC33" s="15"/>
      <c r="LD33" s="15"/>
      <c r="LJ33" s="118"/>
      <c r="LK33" s="117"/>
      <c r="LL33" s="105"/>
      <c r="LM33" s="117"/>
      <c r="LU33" s="116"/>
      <c r="LX33" s="15"/>
      <c r="LY33" s="15"/>
      <c r="ME33" s="118"/>
      <c r="MF33" s="117"/>
      <c r="MG33" s="105"/>
      <c r="MH33" s="117"/>
      <c r="MP33" s="116"/>
      <c r="MS33" s="15"/>
      <c r="MT33" s="15"/>
      <c r="MZ33" s="118"/>
      <c r="NA33" s="117"/>
      <c r="NB33" s="105"/>
      <c r="NC33" s="117"/>
      <c r="NK33" s="116"/>
      <c r="NN33" s="15"/>
      <c r="NO33" s="15"/>
      <c r="NU33" s="118"/>
      <c r="NV33" s="117"/>
      <c r="NW33" s="105"/>
      <c r="NX33" s="117"/>
      <c r="OF33" s="116"/>
      <c r="OI33" s="15"/>
      <c r="OJ33" s="15"/>
      <c r="OP33" s="118"/>
      <c r="OQ33" s="117"/>
      <c r="OR33" s="105"/>
      <c r="OS33" s="117"/>
      <c r="PA33" s="116"/>
      <c r="PD33" s="15"/>
      <c r="PE33" s="15"/>
      <c r="PK33" s="118"/>
      <c r="PL33" s="117"/>
      <c r="PM33" s="105"/>
      <c r="PN33" s="117"/>
      <c r="PV33" s="116"/>
      <c r="PY33" s="15"/>
      <c r="PZ33" s="15"/>
      <c r="QF33" s="118"/>
      <c r="QG33" s="117"/>
      <c r="QH33" s="105"/>
      <c r="QI33" s="117"/>
      <c r="QQ33" s="116"/>
      <c r="QT33" s="15"/>
      <c r="QU33" s="15"/>
      <c r="RA33" s="118"/>
      <c r="RB33" s="117"/>
      <c r="RC33" s="105"/>
      <c r="RD33" s="117"/>
      <c r="RL33" s="116"/>
      <c r="RO33" s="15"/>
      <c r="RP33" s="15"/>
      <c r="RV33" s="118"/>
      <c r="RW33" s="117"/>
      <c r="RX33" s="105"/>
      <c r="RY33" s="117"/>
      <c r="SG33" s="116"/>
      <c r="SJ33" s="15"/>
      <c r="SK33" s="15"/>
      <c r="SQ33" s="118"/>
      <c r="SR33" s="117"/>
      <c r="SS33" s="105"/>
      <c r="ST33" s="117"/>
      <c r="TB33" s="116"/>
      <c r="TE33" s="15"/>
      <c r="TF33" s="15"/>
      <c r="TL33" s="118"/>
      <c r="TM33" s="117"/>
      <c r="TN33" s="105"/>
      <c r="TO33" s="117"/>
      <c r="TW33" s="116"/>
      <c r="TZ33" s="15"/>
      <c r="UA33" s="15"/>
      <c r="UG33" s="118"/>
      <c r="UH33" s="117"/>
      <c r="UI33" s="105"/>
      <c r="UJ33" s="117"/>
      <c r="UR33" s="116"/>
      <c r="UU33" s="15"/>
      <c r="UV33" s="15"/>
      <c r="VB33" s="118"/>
      <c r="VC33" s="117"/>
      <c r="VD33" s="105"/>
      <c r="VE33" s="117"/>
      <c r="VM33" s="116"/>
      <c r="VP33" s="15"/>
      <c r="VQ33" s="15"/>
      <c r="VW33" s="118"/>
      <c r="VX33" s="117"/>
      <c r="VY33" s="105"/>
      <c r="VZ33" s="117"/>
      <c r="WH33" s="116"/>
      <c r="WK33" s="15"/>
      <c r="WL33" s="15"/>
      <c r="WR33" s="118"/>
      <c r="WS33" s="117"/>
      <c r="WT33" s="105"/>
      <c r="WU33" s="117"/>
      <c r="XC33" s="116"/>
      <c r="XF33" s="15"/>
      <c r="XG33" s="15"/>
      <c r="XM33" s="118"/>
      <c r="XN33" s="117"/>
      <c r="XO33" s="105"/>
      <c r="XP33" s="117"/>
      <c r="XX33" s="116"/>
      <c r="YA33" s="15"/>
      <c r="YB33" s="15"/>
      <c r="YH33" s="118"/>
      <c r="YI33" s="117"/>
      <c r="YJ33" s="105"/>
      <c r="YK33" s="117"/>
      <c r="YS33" s="116"/>
      <c r="YV33" s="15"/>
      <c r="YW33" s="15"/>
      <c r="ZC33" s="118"/>
      <c r="ZD33" s="117"/>
      <c r="ZE33" s="105"/>
      <c r="ZF33" s="117"/>
      <c r="ZN33" s="116"/>
      <c r="ZQ33" s="15"/>
      <c r="ZR33" s="15"/>
      <c r="ZX33" s="118"/>
      <c r="ZY33" s="117"/>
      <c r="ZZ33" s="105"/>
      <c r="AAA33" s="117"/>
      <c r="AAI33" s="116"/>
      <c r="AAL33" s="15"/>
      <c r="AAM33" s="15"/>
      <c r="AAS33" s="118"/>
      <c r="AAT33" s="117"/>
      <c r="AAU33" s="105"/>
      <c r="AAV33" s="117"/>
      <c r="ABD33" s="116"/>
      <c r="ABG33" s="15"/>
      <c r="ABH33" s="15"/>
      <c r="ABN33" s="118"/>
      <c r="ABO33" s="117"/>
      <c r="ABP33" s="105"/>
      <c r="ABQ33" s="117"/>
      <c r="ABY33" s="116"/>
      <c r="ACB33" s="15"/>
      <c r="ACC33" s="15"/>
      <c r="ACI33" s="118"/>
      <c r="ACJ33" s="117"/>
      <c r="ACK33" s="105"/>
      <c r="ACL33" s="117"/>
      <c r="ACT33" s="116"/>
      <c r="ACW33" s="15"/>
      <c r="ACX33" s="15"/>
      <c r="ADD33" s="118"/>
      <c r="ADE33" s="117"/>
      <c r="ADF33" s="105"/>
      <c r="ADG33" s="117"/>
      <c r="ADO33" s="116"/>
      <c r="ADR33" s="15"/>
      <c r="ADS33" s="15"/>
      <c r="ADY33" s="118"/>
      <c r="ADZ33" s="117"/>
      <c r="AEA33" s="105"/>
      <c r="AEB33" s="117"/>
      <c r="AEJ33" s="116"/>
      <c r="AEM33" s="15"/>
      <c r="AEN33" s="15"/>
      <c r="AET33" s="118"/>
      <c r="AEU33" s="117"/>
      <c r="AEV33" s="105"/>
      <c r="AEW33" s="117"/>
      <c r="AFE33" s="116"/>
      <c r="AFH33" s="15"/>
      <c r="AFI33" s="15"/>
      <c r="AFO33" s="118"/>
      <c r="AFP33" s="117"/>
      <c r="AFQ33" s="105"/>
      <c r="AFR33" s="117"/>
      <c r="AFZ33" s="116"/>
      <c r="AGC33" s="15"/>
      <c r="AGD33" s="15"/>
      <c r="AGJ33" s="118"/>
      <c r="AGK33" s="117"/>
      <c r="AGL33" s="105"/>
      <c r="AGM33" s="117"/>
      <c r="AGU33" s="116"/>
      <c r="AGX33" s="15"/>
      <c r="AGY33" s="15"/>
      <c r="AHE33" s="118"/>
      <c r="AHF33" s="117"/>
      <c r="AHG33" s="105"/>
      <c r="AHH33" s="117"/>
      <c r="AHP33" s="116"/>
      <c r="AHS33" s="15"/>
      <c r="AHT33" s="15"/>
      <c r="AHZ33" s="118"/>
      <c r="AIA33" s="117"/>
      <c r="AIB33" s="105"/>
      <c r="AIC33" s="117"/>
      <c r="AIK33" s="116"/>
      <c r="AIN33" s="15"/>
      <c r="AIO33" s="15"/>
      <c r="AIU33" s="118"/>
      <c r="AIV33" s="117"/>
      <c r="AIW33" s="105"/>
      <c r="AIX33" s="117"/>
      <c r="AJF33" s="116"/>
      <c r="AJI33" s="15"/>
      <c r="AJJ33" s="15"/>
      <c r="AJP33" s="118"/>
      <c r="AJQ33" s="117"/>
      <c r="AJR33" s="105"/>
      <c r="AJS33" s="117"/>
      <c r="AKA33" s="116"/>
      <c r="AKD33" s="15"/>
      <c r="AKE33" s="15"/>
      <c r="AKK33" s="118"/>
      <c r="AKL33" s="117"/>
      <c r="AKM33" s="105"/>
      <c r="AKN33" s="117"/>
      <c r="AKV33" s="116"/>
      <c r="AKY33" s="15"/>
      <c r="AKZ33" s="15"/>
      <c r="ALF33" s="118"/>
      <c r="ALG33" s="117"/>
      <c r="ALH33" s="105"/>
      <c r="ALI33" s="117"/>
      <c r="ALQ33" s="116"/>
      <c r="ALT33" s="15"/>
      <c r="ALU33" s="15"/>
      <c r="AMA33" s="118"/>
      <c r="AMB33" s="117"/>
      <c r="AMC33" s="105"/>
      <c r="AMD33" s="117"/>
      <c r="AML33" s="116"/>
      <c r="AMO33" s="15"/>
      <c r="AMP33" s="15"/>
      <c r="AMV33" s="118"/>
      <c r="AMW33" s="117"/>
      <c r="AMX33" s="105"/>
      <c r="AMY33" s="117"/>
      <c r="ANG33" s="116"/>
      <c r="ANJ33" s="15"/>
      <c r="ANK33" s="15"/>
      <c r="ANQ33" s="118"/>
      <c r="ANR33" s="117"/>
      <c r="ANS33" s="105"/>
      <c r="ANT33" s="117"/>
      <c r="AOB33" s="116"/>
      <c r="AOE33" s="15"/>
      <c r="AOF33" s="15"/>
      <c r="AOL33" s="118"/>
      <c r="AOM33" s="117"/>
      <c r="AON33" s="105"/>
      <c r="AOO33" s="117"/>
      <c r="AOW33" s="116"/>
      <c r="AOZ33" s="15"/>
      <c r="APA33" s="15"/>
      <c r="APG33" s="118"/>
      <c r="APH33" s="117"/>
      <c r="API33" s="105"/>
      <c r="APJ33" s="117"/>
      <c r="APR33" s="116"/>
      <c r="APU33" s="15"/>
      <c r="APV33" s="15"/>
      <c r="AQB33" s="118"/>
      <c r="AQC33" s="117"/>
      <c r="AQD33" s="105"/>
      <c r="AQE33" s="117"/>
      <c r="AQM33" s="116"/>
      <c r="AQP33" s="15"/>
      <c r="AQQ33" s="15"/>
      <c r="AQW33" s="118"/>
      <c r="AQX33" s="117"/>
      <c r="AQY33" s="105"/>
      <c r="AQZ33" s="117"/>
      <c r="ARH33" s="116"/>
      <c r="ARK33" s="15"/>
      <c r="ARL33" s="15"/>
      <c r="ARR33" s="118"/>
      <c r="ARS33" s="117"/>
      <c r="ART33" s="105"/>
      <c r="ARU33" s="117"/>
      <c r="ASC33" s="116"/>
      <c r="ASF33" s="15"/>
      <c r="ASG33" s="15"/>
      <c r="ASM33" s="118"/>
      <c r="ASN33" s="117"/>
      <c r="ASO33" s="105"/>
      <c r="ASP33" s="117"/>
      <c r="ASX33" s="116"/>
      <c r="ATA33" s="15"/>
      <c r="ATB33" s="15"/>
      <c r="ATH33" s="118"/>
      <c r="ATI33" s="117"/>
      <c r="ATJ33" s="105"/>
      <c r="ATK33" s="117"/>
      <c r="ATS33" s="116"/>
      <c r="ATV33" s="15"/>
      <c r="ATW33" s="15"/>
      <c r="AUC33" s="118"/>
      <c r="AUD33" s="117"/>
      <c r="AUE33" s="105"/>
      <c r="AUF33" s="117"/>
      <c r="AUN33" s="116"/>
      <c r="AUQ33" s="15"/>
      <c r="AUR33" s="15"/>
      <c r="AUX33" s="118"/>
      <c r="AUY33" s="117"/>
      <c r="AUZ33" s="105"/>
      <c r="AVA33" s="117"/>
      <c r="AVI33" s="116"/>
      <c r="AVL33" s="15"/>
      <c r="AVM33" s="15"/>
      <c r="AVS33" s="118"/>
      <c r="AVT33" s="117"/>
      <c r="AVU33" s="105"/>
      <c r="AVV33" s="117"/>
      <c r="AWD33" s="116"/>
      <c r="AWG33" s="15"/>
      <c r="AWH33" s="15"/>
      <c r="AWN33" s="118"/>
      <c r="AWO33" s="117"/>
      <c r="AWP33" s="105"/>
      <c r="AWQ33" s="117"/>
      <c r="AWY33" s="116"/>
      <c r="AXB33" s="15"/>
      <c r="AXC33" s="15"/>
      <c r="AXI33" s="118"/>
      <c r="AXJ33" s="117"/>
      <c r="AXK33" s="105"/>
      <c r="AXL33" s="117"/>
      <c r="AXT33" s="116"/>
      <c r="AXW33" s="15"/>
      <c r="AXX33" s="15"/>
      <c r="AYD33" s="118"/>
      <c r="AYE33" s="117"/>
      <c r="AYF33" s="105"/>
      <c r="AYG33" s="117"/>
      <c r="AYO33" s="116"/>
      <c r="AYR33" s="15"/>
      <c r="AYS33" s="15"/>
      <c r="AYY33" s="118"/>
      <c r="AYZ33" s="117"/>
      <c r="AZA33" s="105"/>
      <c r="AZB33" s="117"/>
      <c r="AZJ33" s="116"/>
      <c r="AZM33" s="15"/>
      <c r="AZN33" s="15"/>
      <c r="AZT33" s="118"/>
      <c r="AZU33" s="117"/>
      <c r="AZV33" s="105"/>
      <c r="AZW33" s="117"/>
      <c r="BAE33" s="116"/>
      <c r="BAH33" s="15"/>
      <c r="BAI33" s="15"/>
      <c r="BAO33" s="118"/>
      <c r="BAP33" s="117"/>
      <c r="BAQ33" s="105"/>
      <c r="BAR33" s="117"/>
      <c r="BAZ33" s="116"/>
      <c r="BBC33" s="15"/>
      <c r="BBD33" s="15"/>
      <c r="BBJ33" s="118"/>
      <c r="BBK33" s="117"/>
      <c r="BBL33" s="105"/>
      <c r="BBM33" s="117"/>
      <c r="BBU33" s="116"/>
      <c r="BBX33" s="15"/>
      <c r="BBY33" s="15"/>
      <c r="BCE33" s="118"/>
      <c r="BCF33" s="117"/>
      <c r="BCG33" s="105"/>
      <c r="BCH33" s="117"/>
      <c r="BCP33" s="116"/>
      <c r="BCS33" s="15"/>
      <c r="BCT33" s="15"/>
      <c r="BCZ33" s="118"/>
      <c r="BDA33" s="117"/>
      <c r="BDB33" s="105"/>
      <c r="BDC33" s="117"/>
      <c r="BDK33" s="116"/>
      <c r="BDN33" s="15"/>
      <c r="BDO33" s="15"/>
      <c r="BDU33" s="118"/>
      <c r="BDV33" s="117"/>
      <c r="BDW33" s="105"/>
      <c r="BDX33" s="117"/>
      <c r="BEF33" s="116"/>
      <c r="BEI33" s="15"/>
      <c r="BEJ33" s="15"/>
      <c r="BEP33" s="118"/>
      <c r="BEQ33" s="117"/>
      <c r="BER33" s="105"/>
      <c r="BES33" s="117"/>
      <c r="BFA33" s="116"/>
      <c r="BFD33" s="15"/>
      <c r="BFE33" s="15"/>
      <c r="BFK33" s="118"/>
      <c r="BFL33" s="117"/>
      <c r="BFM33" s="105"/>
      <c r="BFN33" s="117"/>
      <c r="BFV33" s="116"/>
      <c r="BFY33" s="15"/>
      <c r="BFZ33" s="15"/>
      <c r="BGF33" s="118"/>
      <c r="BGG33" s="117"/>
      <c r="BGH33" s="105"/>
      <c r="BGI33" s="117"/>
      <c r="BGQ33" s="116"/>
      <c r="BGT33" s="15"/>
      <c r="BGU33" s="15"/>
      <c r="BHA33" s="118"/>
      <c r="BHB33" s="117"/>
      <c r="BHC33" s="105"/>
      <c r="BHD33" s="117"/>
      <c r="BHL33" s="116"/>
      <c r="BHO33" s="15"/>
      <c r="BHP33" s="15"/>
      <c r="BHV33" s="118"/>
      <c r="BHW33" s="117"/>
      <c r="BHX33" s="105"/>
      <c r="BHY33" s="117"/>
      <c r="BIG33" s="116"/>
      <c r="BIJ33" s="15"/>
      <c r="BIK33" s="15"/>
      <c r="BIQ33" s="118"/>
      <c r="BIR33" s="117"/>
      <c r="BIS33" s="105"/>
      <c r="BIT33" s="117"/>
      <c r="BJB33" s="116"/>
      <c r="BJE33" s="15"/>
      <c r="BJF33" s="15"/>
      <c r="BJL33" s="118"/>
      <c r="BJM33" s="117"/>
      <c r="BJN33" s="105"/>
      <c r="BJO33" s="117"/>
      <c r="BJW33" s="116"/>
      <c r="BJZ33" s="15"/>
      <c r="BKA33" s="15"/>
      <c r="BKG33" s="118"/>
      <c r="BKH33" s="117"/>
      <c r="BKI33" s="105"/>
      <c r="BKJ33" s="117"/>
      <c r="BKR33" s="116"/>
      <c r="BKU33" s="15"/>
      <c r="BKV33" s="15"/>
      <c r="BLB33" s="118"/>
      <c r="BLC33" s="117"/>
      <c r="BLD33" s="105"/>
      <c r="BLE33" s="117"/>
      <c r="BLM33" s="116"/>
      <c r="BLP33" s="15"/>
      <c r="BLQ33" s="15"/>
      <c r="BLW33" s="118"/>
      <c r="BLX33" s="117"/>
      <c r="BLY33" s="105"/>
      <c r="BLZ33" s="117"/>
      <c r="BMH33" s="116"/>
      <c r="BMK33" s="15"/>
      <c r="BML33" s="15"/>
      <c r="BMR33" s="118"/>
      <c r="BMS33" s="117"/>
      <c r="BMT33" s="105"/>
      <c r="BMU33" s="117"/>
      <c r="BNC33" s="116"/>
      <c r="BNF33" s="15"/>
      <c r="BNG33" s="15"/>
      <c r="BNM33" s="118"/>
      <c r="BNN33" s="117"/>
      <c r="BNO33" s="105"/>
      <c r="BNP33" s="117"/>
      <c r="BNX33" s="116"/>
      <c r="BOA33" s="15"/>
      <c r="BOB33" s="15"/>
      <c r="BOH33" s="118"/>
      <c r="BOI33" s="117"/>
      <c r="BOJ33" s="105"/>
      <c r="BOK33" s="117"/>
      <c r="BOS33" s="116"/>
      <c r="BOV33" s="15"/>
      <c r="BOW33" s="15"/>
      <c r="BPC33" s="118"/>
      <c r="BPD33" s="117"/>
      <c r="BPE33" s="105"/>
      <c r="BPF33" s="117"/>
      <c r="BPN33" s="116"/>
      <c r="BPQ33" s="15"/>
      <c r="BPR33" s="15"/>
      <c r="BPX33" s="118"/>
      <c r="BPY33" s="117"/>
      <c r="BPZ33" s="105"/>
      <c r="BQA33" s="117"/>
      <c r="BQI33" s="116"/>
      <c r="BQL33" s="15"/>
      <c r="BQM33" s="15"/>
      <c r="BQS33" s="118"/>
      <c r="BQT33" s="117"/>
      <c r="BQU33" s="105"/>
      <c r="BQV33" s="117"/>
      <c r="BRD33" s="116"/>
      <c r="BRG33" s="15"/>
      <c r="BRH33" s="15"/>
      <c r="BRN33" s="118"/>
      <c r="BRO33" s="117"/>
      <c r="BRP33" s="105"/>
      <c r="BRQ33" s="117"/>
      <c r="BRY33" s="116"/>
      <c r="BSB33" s="15"/>
      <c r="BSC33" s="15"/>
      <c r="BSI33" s="118"/>
      <c r="BSJ33" s="117"/>
      <c r="BSK33" s="105"/>
      <c r="BSL33" s="117"/>
      <c r="BST33" s="116"/>
      <c r="BSW33" s="15"/>
      <c r="BSX33" s="15"/>
      <c r="BTD33" s="118"/>
      <c r="BTE33" s="117"/>
      <c r="BTF33" s="105"/>
      <c r="BTG33" s="117"/>
      <c r="BTO33" s="116"/>
      <c r="BTR33" s="15"/>
      <c r="BTS33" s="15"/>
      <c r="BTY33" s="118"/>
      <c r="BTZ33" s="117"/>
      <c r="BUA33" s="105"/>
      <c r="BUB33" s="117"/>
      <c r="BUJ33" s="116"/>
      <c r="BUM33" s="15"/>
      <c r="BUN33" s="15"/>
      <c r="BUT33" s="118"/>
      <c r="BUU33" s="117"/>
      <c r="BUV33" s="105"/>
      <c r="BUW33" s="117"/>
      <c r="BVE33" s="116"/>
      <c r="BVH33" s="15"/>
      <c r="BVI33" s="15"/>
      <c r="BVO33" s="118"/>
      <c r="BVP33" s="117"/>
      <c r="BVQ33" s="105"/>
      <c r="BVR33" s="117"/>
      <c r="BVZ33" s="116"/>
      <c r="BWC33" s="15"/>
      <c r="BWD33" s="15"/>
      <c r="BWJ33" s="118"/>
      <c r="BWK33" s="117"/>
      <c r="BWL33" s="105"/>
      <c r="BWM33" s="117"/>
      <c r="BWU33" s="116"/>
      <c r="BWX33" s="15"/>
      <c r="BWY33" s="15"/>
      <c r="BXE33" s="118"/>
      <c r="BXF33" s="117"/>
      <c r="BXG33" s="105"/>
      <c r="BXH33" s="117"/>
      <c r="BXP33" s="116"/>
      <c r="BXS33" s="15"/>
      <c r="BXT33" s="15"/>
      <c r="BXZ33" s="118"/>
      <c r="BYA33" s="117"/>
      <c r="BYB33" s="105"/>
      <c r="BYC33" s="117"/>
      <c r="BYK33" s="116"/>
      <c r="BYN33" s="15"/>
      <c r="BYO33" s="15"/>
      <c r="BYU33" s="118"/>
      <c r="BYV33" s="117"/>
      <c r="BYW33" s="105"/>
      <c r="BYX33" s="117"/>
      <c r="BZF33" s="116"/>
      <c r="BZI33" s="15"/>
      <c r="BZJ33" s="15"/>
      <c r="BZP33" s="118"/>
      <c r="BZQ33" s="117"/>
      <c r="BZR33" s="105"/>
      <c r="BZS33" s="117"/>
      <c r="CAA33" s="116"/>
      <c r="CAD33" s="15"/>
      <c r="CAE33" s="15"/>
      <c r="CAK33" s="118"/>
      <c r="CAL33" s="117"/>
      <c r="CAM33" s="105"/>
      <c r="CAN33" s="117"/>
      <c r="CAV33" s="116"/>
      <c r="CAY33" s="15"/>
      <c r="CAZ33" s="15"/>
      <c r="CBF33" s="118"/>
      <c r="CBG33" s="117"/>
      <c r="CBH33" s="105"/>
      <c r="CBI33" s="117"/>
      <c r="CBQ33" s="116"/>
      <c r="CBT33" s="15"/>
      <c r="CBU33" s="15"/>
      <c r="CCA33" s="118"/>
      <c r="CCB33" s="117"/>
      <c r="CCC33" s="105"/>
      <c r="CCD33" s="117"/>
      <c r="CCL33" s="116"/>
      <c r="CCO33" s="15"/>
      <c r="CCP33" s="15"/>
      <c r="CCV33" s="118"/>
      <c r="CCW33" s="117"/>
      <c r="CCX33" s="105"/>
      <c r="CCY33" s="117"/>
      <c r="CDG33" s="116"/>
      <c r="CDJ33" s="15"/>
      <c r="CDK33" s="15"/>
      <c r="CDQ33" s="118"/>
      <c r="CDR33" s="117"/>
      <c r="CDS33" s="105"/>
      <c r="CDT33" s="117"/>
      <c r="CEB33" s="116"/>
      <c r="CEE33" s="15"/>
      <c r="CEF33" s="15"/>
      <c r="CEL33" s="118"/>
      <c r="CEM33" s="117"/>
      <c r="CEN33" s="105"/>
      <c r="CEO33" s="117"/>
      <c r="CEW33" s="116"/>
      <c r="CEZ33" s="15"/>
      <c r="CFA33" s="15"/>
      <c r="CFG33" s="118"/>
      <c r="CFH33" s="117"/>
      <c r="CFI33" s="105"/>
      <c r="CFJ33" s="117"/>
      <c r="CFR33" s="116"/>
      <c r="CFU33" s="15"/>
      <c r="CFV33" s="15"/>
      <c r="CGB33" s="118"/>
      <c r="CGC33" s="117"/>
      <c r="CGD33" s="105"/>
      <c r="CGE33" s="117"/>
      <c r="CGM33" s="116"/>
      <c r="CGP33" s="15"/>
      <c r="CGQ33" s="15"/>
      <c r="CGW33" s="118"/>
      <c r="CGX33" s="117"/>
      <c r="CGY33" s="105"/>
      <c r="CGZ33" s="117"/>
      <c r="CHH33" s="116"/>
      <c r="CHK33" s="15"/>
      <c r="CHL33" s="15"/>
      <c r="CHR33" s="118"/>
      <c r="CHS33" s="117"/>
      <c r="CHT33" s="105"/>
      <c r="CHU33" s="117"/>
      <c r="CIC33" s="116"/>
      <c r="CIF33" s="15"/>
      <c r="CIG33" s="15"/>
      <c r="CIM33" s="118"/>
      <c r="CIN33" s="117"/>
      <c r="CIO33" s="105"/>
      <c r="CIP33" s="117"/>
      <c r="CIX33" s="116"/>
      <c r="CJA33" s="15"/>
      <c r="CJB33" s="15"/>
      <c r="CJH33" s="118"/>
      <c r="CJI33" s="117"/>
      <c r="CJJ33" s="105"/>
      <c r="CJK33" s="117"/>
      <c r="CJS33" s="116"/>
      <c r="CJV33" s="15"/>
      <c r="CJW33" s="15"/>
      <c r="CKC33" s="118"/>
      <c r="CKD33" s="117"/>
      <c r="CKE33" s="105"/>
      <c r="CKF33" s="117"/>
      <c r="CKN33" s="116"/>
      <c r="CKQ33" s="15"/>
      <c r="CKR33" s="15"/>
      <c r="CKX33" s="118"/>
      <c r="CKY33" s="117"/>
      <c r="CKZ33" s="105"/>
      <c r="CLA33" s="117"/>
      <c r="CLI33" s="116"/>
      <c r="CLL33" s="15"/>
      <c r="CLM33" s="15"/>
      <c r="CLS33" s="118"/>
      <c r="CLT33" s="117"/>
      <c r="CLU33" s="105"/>
      <c r="CLV33" s="117"/>
      <c r="CMD33" s="116"/>
      <c r="CMG33" s="15"/>
      <c r="CMH33" s="15"/>
      <c r="CMN33" s="118"/>
      <c r="CMO33" s="117"/>
      <c r="CMP33" s="105"/>
      <c r="CMQ33" s="117"/>
      <c r="CMY33" s="116"/>
      <c r="CNB33" s="15"/>
      <c r="CNC33" s="15"/>
      <c r="CNI33" s="118"/>
      <c r="CNJ33" s="117"/>
      <c r="CNK33" s="105"/>
      <c r="CNL33" s="117"/>
      <c r="CNT33" s="116"/>
      <c r="CNW33" s="15"/>
      <c r="CNX33" s="15"/>
      <c r="COD33" s="118"/>
      <c r="COE33" s="117"/>
      <c r="COF33" s="105"/>
      <c r="COG33" s="117"/>
      <c r="COO33" s="116"/>
      <c r="COR33" s="15"/>
      <c r="COS33" s="15"/>
      <c r="COY33" s="118"/>
      <c r="COZ33" s="117"/>
      <c r="CPA33" s="105"/>
      <c r="CPB33" s="117"/>
      <c r="CPJ33" s="116"/>
      <c r="CPM33" s="15"/>
      <c r="CPN33" s="15"/>
      <c r="CPT33" s="118"/>
      <c r="CPU33" s="117"/>
      <c r="CPV33" s="105"/>
      <c r="CPW33" s="117"/>
      <c r="CQE33" s="116"/>
      <c r="CQH33" s="15"/>
      <c r="CQI33" s="15"/>
      <c r="CQO33" s="118"/>
      <c r="CQP33" s="117"/>
      <c r="CQQ33" s="105"/>
      <c r="CQR33" s="117"/>
      <c r="CQZ33" s="116"/>
      <c r="CRC33" s="15"/>
      <c r="CRD33" s="15"/>
      <c r="CRJ33" s="118"/>
      <c r="CRK33" s="117"/>
      <c r="CRL33" s="105"/>
      <c r="CRM33" s="117"/>
      <c r="CRU33" s="116"/>
      <c r="CRX33" s="15"/>
      <c r="CRY33" s="15"/>
      <c r="CSE33" s="118"/>
      <c r="CSF33" s="117"/>
      <c r="CSG33" s="105"/>
      <c r="CSH33" s="117"/>
      <c r="CSP33" s="116"/>
      <c r="CSS33" s="15"/>
      <c r="CST33" s="15"/>
      <c r="CSZ33" s="118"/>
      <c r="CTA33" s="117"/>
      <c r="CTB33" s="105"/>
      <c r="CTC33" s="117"/>
      <c r="CTK33" s="116"/>
      <c r="CTN33" s="15"/>
      <c r="CTO33" s="15"/>
      <c r="CTU33" s="118"/>
      <c r="CTV33" s="117"/>
      <c r="CTW33" s="105"/>
      <c r="CTX33" s="117"/>
      <c r="CUF33" s="116"/>
      <c r="CUI33" s="15"/>
      <c r="CUJ33" s="15"/>
      <c r="CUP33" s="118"/>
      <c r="CUQ33" s="117"/>
      <c r="CUR33" s="105"/>
      <c r="CUS33" s="117"/>
      <c r="CVA33" s="116"/>
      <c r="CVD33" s="15"/>
      <c r="CVE33" s="15"/>
      <c r="CVK33" s="118"/>
      <c r="CVL33" s="117"/>
      <c r="CVM33" s="105"/>
      <c r="CVN33" s="117"/>
      <c r="CVV33" s="116"/>
      <c r="CVY33" s="15"/>
      <c r="CVZ33" s="15"/>
      <c r="CWF33" s="118"/>
      <c r="CWG33" s="117"/>
      <c r="CWH33" s="105"/>
      <c r="CWI33" s="117"/>
      <c r="CWQ33" s="116"/>
      <c r="CWT33" s="15"/>
      <c r="CWU33" s="15"/>
      <c r="CXA33" s="118"/>
      <c r="CXB33" s="117"/>
      <c r="CXC33" s="105"/>
      <c r="CXD33" s="117"/>
      <c r="CXL33" s="116"/>
      <c r="CXO33" s="15"/>
      <c r="CXP33" s="15"/>
      <c r="CXV33" s="118"/>
      <c r="CXW33" s="117"/>
      <c r="CXX33" s="105"/>
      <c r="CXY33" s="117"/>
      <c r="CYG33" s="116"/>
      <c r="CYJ33" s="15"/>
      <c r="CYK33" s="15"/>
      <c r="CYQ33" s="118"/>
      <c r="CYR33" s="117"/>
      <c r="CYS33" s="105"/>
      <c r="CYT33" s="117"/>
      <c r="CZB33" s="116"/>
      <c r="CZE33" s="15"/>
      <c r="CZF33" s="15"/>
      <c r="CZL33" s="118"/>
      <c r="CZM33" s="117"/>
      <c r="CZN33" s="105"/>
      <c r="CZO33" s="117"/>
      <c r="CZW33" s="116"/>
      <c r="CZZ33" s="15"/>
      <c r="DAA33" s="15"/>
      <c r="DAG33" s="118"/>
      <c r="DAH33" s="117"/>
      <c r="DAI33" s="105"/>
      <c r="DAJ33" s="117"/>
      <c r="DAR33" s="116"/>
      <c r="DAU33" s="15"/>
      <c r="DAV33" s="15"/>
      <c r="DBB33" s="118"/>
      <c r="DBC33" s="117"/>
      <c r="DBD33" s="105"/>
      <c r="DBE33" s="117"/>
      <c r="DBM33" s="116"/>
      <c r="DBP33" s="15"/>
      <c r="DBQ33" s="15"/>
      <c r="DBW33" s="118"/>
      <c r="DBX33" s="117"/>
      <c r="DBY33" s="105"/>
      <c r="DBZ33" s="117"/>
      <c r="DCH33" s="116"/>
      <c r="DCK33" s="15"/>
      <c r="DCL33" s="15"/>
      <c r="DCR33" s="118"/>
      <c r="DCS33" s="117"/>
      <c r="DCT33" s="105"/>
      <c r="DCU33" s="117"/>
      <c r="DDC33" s="116"/>
      <c r="DDF33" s="15"/>
      <c r="DDG33" s="15"/>
      <c r="DDM33" s="118"/>
      <c r="DDN33" s="117"/>
      <c r="DDO33" s="105"/>
      <c r="DDP33" s="117"/>
      <c r="DDX33" s="116"/>
      <c r="DEA33" s="15"/>
      <c r="DEB33" s="15"/>
      <c r="DEH33" s="118"/>
      <c r="DEI33" s="117"/>
      <c r="DEJ33" s="105"/>
      <c r="DEK33" s="117"/>
      <c r="DES33" s="116"/>
      <c r="DEV33" s="15"/>
      <c r="DEW33" s="15"/>
      <c r="DFC33" s="118"/>
      <c r="DFD33" s="117"/>
      <c r="DFE33" s="105"/>
      <c r="DFF33" s="117"/>
      <c r="DFN33" s="116"/>
      <c r="DFQ33" s="15"/>
      <c r="DFR33" s="15"/>
      <c r="DFX33" s="118"/>
      <c r="DFY33" s="117"/>
      <c r="DFZ33" s="105"/>
      <c r="DGA33" s="117"/>
      <c r="DGI33" s="116"/>
      <c r="DGL33" s="15"/>
      <c r="DGM33" s="15"/>
      <c r="DGS33" s="118"/>
      <c r="DGT33" s="117"/>
      <c r="DGU33" s="105"/>
      <c r="DGV33" s="117"/>
      <c r="DHD33" s="116"/>
      <c r="DHG33" s="15"/>
      <c r="DHH33" s="15"/>
      <c r="DHN33" s="118"/>
      <c r="DHO33" s="117"/>
      <c r="DHP33" s="105"/>
      <c r="DHQ33" s="117"/>
      <c r="DHY33" s="116"/>
      <c r="DIB33" s="15"/>
      <c r="DIC33" s="15"/>
      <c r="DII33" s="118"/>
      <c r="DIJ33" s="117"/>
      <c r="DIK33" s="105"/>
      <c r="DIL33" s="117"/>
      <c r="DIT33" s="116"/>
      <c r="DIW33" s="15"/>
      <c r="DIX33" s="15"/>
      <c r="DJD33" s="118"/>
      <c r="DJE33" s="117"/>
      <c r="DJF33" s="105"/>
      <c r="DJG33" s="117"/>
      <c r="DJO33" s="116"/>
      <c r="DJR33" s="15"/>
      <c r="DJS33" s="15"/>
      <c r="DJY33" s="118"/>
      <c r="DJZ33" s="117"/>
      <c r="DKA33" s="105"/>
      <c r="DKB33" s="117"/>
      <c r="DKJ33" s="116"/>
      <c r="DKM33" s="15"/>
      <c r="DKN33" s="15"/>
      <c r="DKT33" s="118"/>
      <c r="DKU33" s="117"/>
      <c r="DKV33" s="105"/>
      <c r="DKW33" s="117"/>
      <c r="DLE33" s="116"/>
      <c r="DLH33" s="15"/>
      <c r="DLI33" s="15"/>
      <c r="DLO33" s="118"/>
      <c r="DLP33" s="117"/>
      <c r="DLQ33" s="105"/>
      <c r="DLR33" s="117"/>
      <c r="DLZ33" s="116"/>
      <c r="DMC33" s="15"/>
      <c r="DMD33" s="15"/>
      <c r="DMJ33" s="118"/>
      <c r="DMK33" s="117"/>
      <c r="DML33" s="105"/>
      <c r="DMM33" s="117"/>
      <c r="DMU33" s="116"/>
      <c r="DMX33" s="15"/>
      <c r="DMY33" s="15"/>
      <c r="DNE33" s="118"/>
      <c r="DNF33" s="117"/>
      <c r="DNG33" s="105"/>
      <c r="DNH33" s="117"/>
      <c r="DNP33" s="116"/>
      <c r="DNS33" s="15"/>
      <c r="DNT33" s="15"/>
      <c r="DNZ33" s="118"/>
      <c r="DOA33" s="117"/>
      <c r="DOB33" s="105"/>
      <c r="DOC33" s="117"/>
      <c r="DOK33" s="116"/>
      <c r="DON33" s="15"/>
      <c r="DOO33" s="15"/>
      <c r="DOU33" s="118"/>
      <c r="DOV33" s="117"/>
      <c r="DOW33" s="105"/>
      <c r="DOX33" s="117"/>
      <c r="DPF33" s="116"/>
      <c r="DPI33" s="15"/>
      <c r="DPJ33" s="15"/>
      <c r="DPP33" s="118"/>
      <c r="DPQ33" s="117"/>
      <c r="DPR33" s="105"/>
      <c r="DPS33" s="117"/>
      <c r="DQA33" s="116"/>
      <c r="DQD33" s="15"/>
      <c r="DQE33" s="15"/>
      <c r="DQK33" s="118"/>
      <c r="DQL33" s="117"/>
      <c r="DQM33" s="105"/>
      <c r="DQN33" s="117"/>
      <c r="DQV33" s="116"/>
      <c r="DQY33" s="15"/>
      <c r="DQZ33" s="15"/>
      <c r="DRF33" s="118"/>
      <c r="DRG33" s="117"/>
      <c r="DRH33" s="105"/>
      <c r="DRI33" s="117"/>
      <c r="DRQ33" s="116"/>
      <c r="DRT33" s="15"/>
      <c r="DRU33" s="15"/>
      <c r="DSA33" s="118"/>
      <c r="DSB33" s="117"/>
      <c r="DSC33" s="105"/>
      <c r="DSD33" s="117"/>
      <c r="DSL33" s="116"/>
      <c r="DSO33" s="15"/>
      <c r="DSP33" s="15"/>
      <c r="DSV33" s="118"/>
      <c r="DSW33" s="117"/>
      <c r="DSX33" s="105"/>
      <c r="DSY33" s="117"/>
      <c r="DTG33" s="116"/>
      <c r="DTJ33" s="15"/>
      <c r="DTK33" s="15"/>
      <c r="DTQ33" s="118"/>
      <c r="DTR33" s="117"/>
      <c r="DTS33" s="105"/>
      <c r="DTT33" s="117"/>
      <c r="DUB33" s="116"/>
      <c r="DUE33" s="15"/>
      <c r="DUF33" s="15"/>
      <c r="DUL33" s="118"/>
      <c r="DUM33" s="117"/>
      <c r="DUN33" s="105"/>
      <c r="DUO33" s="117"/>
      <c r="DUW33" s="116"/>
      <c r="DUZ33" s="15"/>
      <c r="DVA33" s="15"/>
      <c r="DVG33" s="118"/>
      <c r="DVH33" s="117"/>
      <c r="DVI33" s="105"/>
      <c r="DVJ33" s="117"/>
      <c r="DVR33" s="116"/>
      <c r="DVU33" s="15"/>
      <c r="DVV33" s="15"/>
      <c r="DWB33" s="118"/>
      <c r="DWC33" s="117"/>
      <c r="DWD33" s="105"/>
      <c r="DWE33" s="117"/>
      <c r="DWM33" s="116"/>
      <c r="DWP33" s="15"/>
      <c r="DWQ33" s="15"/>
      <c r="DWW33" s="118"/>
      <c r="DWX33" s="117"/>
      <c r="DWY33" s="105"/>
      <c r="DWZ33" s="117"/>
      <c r="DXH33" s="116"/>
      <c r="DXK33" s="15"/>
      <c r="DXL33" s="15"/>
      <c r="DXR33" s="118"/>
      <c r="DXS33" s="117"/>
      <c r="DXT33" s="105"/>
      <c r="DXU33" s="117"/>
      <c r="DYC33" s="116"/>
      <c r="DYF33" s="15"/>
      <c r="DYG33" s="15"/>
      <c r="DYM33" s="118"/>
      <c r="DYN33" s="117"/>
      <c r="DYO33" s="105"/>
      <c r="DYP33" s="117"/>
      <c r="DYX33" s="116"/>
      <c r="DZA33" s="15"/>
      <c r="DZB33" s="15"/>
      <c r="DZH33" s="118"/>
      <c r="DZI33" s="117"/>
      <c r="DZJ33" s="105"/>
      <c r="DZK33" s="117"/>
      <c r="DZS33" s="116"/>
      <c r="DZV33" s="15"/>
      <c r="DZW33" s="15"/>
      <c r="EAC33" s="118"/>
      <c r="EAD33" s="117"/>
      <c r="EAE33" s="105"/>
      <c r="EAF33" s="117"/>
      <c r="EAN33" s="116"/>
      <c r="EAQ33" s="15"/>
      <c r="EAR33" s="15"/>
      <c r="EAX33" s="118"/>
      <c r="EAY33" s="117"/>
      <c r="EAZ33" s="105"/>
      <c r="EBA33" s="117"/>
      <c r="EBI33" s="116"/>
      <c r="EBL33" s="15"/>
      <c r="EBM33" s="15"/>
      <c r="EBS33" s="118"/>
      <c r="EBT33" s="117"/>
      <c r="EBU33" s="105"/>
      <c r="EBV33" s="117"/>
      <c r="ECD33" s="116"/>
      <c r="ECG33" s="15"/>
      <c r="ECH33" s="15"/>
      <c r="ECN33" s="118"/>
      <c r="ECO33" s="117"/>
      <c r="ECP33" s="105"/>
      <c r="ECQ33" s="117"/>
      <c r="ECY33" s="116"/>
      <c r="EDB33" s="15"/>
      <c r="EDC33" s="15"/>
      <c r="EDI33" s="118"/>
      <c r="EDJ33" s="117"/>
      <c r="EDK33" s="105"/>
      <c r="EDL33" s="117"/>
      <c r="EDT33" s="116"/>
      <c r="EDW33" s="15"/>
      <c r="EDX33" s="15"/>
      <c r="EED33" s="118"/>
      <c r="EEE33" s="117"/>
      <c r="EEF33" s="105"/>
      <c r="EEG33" s="117"/>
      <c r="EEO33" s="116"/>
      <c r="EER33" s="15"/>
      <c r="EES33" s="15"/>
      <c r="EEY33" s="118"/>
      <c r="EEZ33" s="117"/>
      <c r="EFA33" s="105"/>
      <c r="EFB33" s="117"/>
      <c r="EFJ33" s="116"/>
      <c r="EFM33" s="15"/>
      <c r="EFN33" s="15"/>
      <c r="EFT33" s="118"/>
      <c r="EFU33" s="117"/>
      <c r="EFV33" s="105"/>
      <c r="EFW33" s="117"/>
      <c r="EGE33" s="116"/>
      <c r="EGH33" s="15"/>
      <c r="EGI33" s="15"/>
      <c r="EGO33" s="118"/>
      <c r="EGP33" s="117"/>
      <c r="EGQ33" s="105"/>
      <c r="EGR33" s="117"/>
      <c r="EGZ33" s="116"/>
      <c r="EHC33" s="15"/>
      <c r="EHD33" s="15"/>
      <c r="EHJ33" s="118"/>
      <c r="EHK33" s="117"/>
      <c r="EHL33" s="105"/>
      <c r="EHM33" s="117"/>
      <c r="EHU33" s="116"/>
      <c r="EHX33" s="15"/>
      <c r="EHY33" s="15"/>
      <c r="EIE33" s="118"/>
      <c r="EIF33" s="117"/>
      <c r="EIG33" s="105"/>
      <c r="EIH33" s="117"/>
      <c r="EIP33" s="116"/>
      <c r="EIS33" s="15"/>
      <c r="EIT33" s="15"/>
      <c r="EIZ33" s="118"/>
      <c r="EJA33" s="117"/>
      <c r="EJB33" s="105"/>
      <c r="EJC33" s="117"/>
      <c r="EJK33" s="116"/>
      <c r="EJN33" s="15"/>
      <c r="EJO33" s="15"/>
      <c r="EJU33" s="118"/>
      <c r="EJV33" s="117"/>
      <c r="EJW33" s="105"/>
      <c r="EJX33" s="117"/>
      <c r="EKF33" s="116"/>
      <c r="EKI33" s="15"/>
      <c r="EKJ33" s="15"/>
      <c r="EKP33" s="118"/>
      <c r="EKQ33" s="117"/>
      <c r="EKR33" s="105"/>
      <c r="EKS33" s="117"/>
      <c r="ELA33" s="116"/>
      <c r="ELD33" s="15"/>
      <c r="ELE33" s="15"/>
      <c r="ELK33" s="118"/>
      <c r="ELL33" s="117"/>
      <c r="ELM33" s="105"/>
      <c r="ELN33" s="117"/>
      <c r="ELV33" s="116"/>
      <c r="ELY33" s="15"/>
      <c r="ELZ33" s="15"/>
      <c r="EMF33" s="118"/>
      <c r="EMG33" s="117"/>
      <c r="EMH33" s="105"/>
      <c r="EMI33" s="117"/>
      <c r="EMQ33" s="116"/>
      <c r="EMT33" s="15"/>
      <c r="EMU33" s="15"/>
      <c r="ENA33" s="118"/>
      <c r="ENB33" s="117"/>
      <c r="ENC33" s="105"/>
      <c r="END33" s="117"/>
      <c r="ENL33" s="116"/>
      <c r="ENO33" s="15"/>
      <c r="ENP33" s="15"/>
      <c r="ENV33" s="118"/>
      <c r="ENW33" s="117"/>
      <c r="ENX33" s="105"/>
      <c r="ENY33" s="117"/>
      <c r="EOG33" s="116"/>
      <c r="EOJ33" s="15"/>
      <c r="EOK33" s="15"/>
      <c r="EOQ33" s="118"/>
      <c r="EOR33" s="117"/>
      <c r="EOS33" s="105"/>
      <c r="EOT33" s="117"/>
      <c r="EPB33" s="116"/>
      <c r="EPE33" s="15"/>
      <c r="EPF33" s="15"/>
      <c r="EPL33" s="118"/>
      <c r="EPM33" s="117"/>
      <c r="EPN33" s="105"/>
      <c r="EPO33" s="117"/>
      <c r="EPW33" s="116"/>
      <c r="EPZ33" s="15"/>
      <c r="EQA33" s="15"/>
      <c r="EQG33" s="118"/>
      <c r="EQH33" s="117"/>
      <c r="EQI33" s="105"/>
      <c r="EQJ33" s="117"/>
      <c r="EQR33" s="116"/>
      <c r="EQU33" s="15"/>
      <c r="EQV33" s="15"/>
      <c r="ERB33" s="118"/>
      <c r="ERC33" s="117"/>
      <c r="ERD33" s="105"/>
      <c r="ERE33" s="117"/>
      <c r="ERM33" s="116"/>
      <c r="ERP33" s="15"/>
      <c r="ERQ33" s="15"/>
      <c r="ERW33" s="118"/>
      <c r="ERX33" s="117"/>
      <c r="ERY33" s="105"/>
      <c r="ERZ33" s="117"/>
      <c r="ESH33" s="116"/>
      <c r="ESK33" s="15"/>
      <c r="ESL33" s="15"/>
      <c r="ESR33" s="118"/>
      <c r="ESS33" s="117"/>
      <c r="EST33" s="105"/>
      <c r="ESU33" s="117"/>
      <c r="ETC33" s="116"/>
      <c r="ETF33" s="15"/>
      <c r="ETG33" s="15"/>
      <c r="ETM33" s="118"/>
      <c r="ETN33" s="117"/>
      <c r="ETO33" s="105"/>
      <c r="ETP33" s="117"/>
      <c r="ETX33" s="116"/>
      <c r="EUA33" s="15"/>
      <c r="EUB33" s="15"/>
      <c r="EUH33" s="118"/>
      <c r="EUI33" s="117"/>
      <c r="EUJ33" s="105"/>
      <c r="EUK33" s="117"/>
      <c r="EUS33" s="116"/>
      <c r="EUV33" s="15"/>
      <c r="EUW33" s="15"/>
      <c r="EVC33" s="118"/>
      <c r="EVD33" s="117"/>
      <c r="EVE33" s="105"/>
      <c r="EVF33" s="117"/>
      <c r="EVN33" s="116"/>
      <c r="EVQ33" s="15"/>
      <c r="EVR33" s="15"/>
      <c r="EVX33" s="118"/>
      <c r="EVY33" s="117"/>
      <c r="EVZ33" s="105"/>
      <c r="EWA33" s="117"/>
      <c r="EWI33" s="116"/>
      <c r="EWL33" s="15"/>
      <c r="EWM33" s="15"/>
      <c r="EWS33" s="118"/>
      <c r="EWT33" s="117"/>
      <c r="EWU33" s="105"/>
      <c r="EWV33" s="117"/>
      <c r="EXD33" s="116"/>
      <c r="EXG33" s="15"/>
      <c r="EXH33" s="15"/>
      <c r="EXN33" s="118"/>
      <c r="EXO33" s="117"/>
      <c r="EXP33" s="105"/>
      <c r="EXQ33" s="117"/>
      <c r="EXY33" s="116"/>
      <c r="EYB33" s="15"/>
      <c r="EYC33" s="15"/>
      <c r="EYI33" s="118"/>
      <c r="EYJ33" s="117"/>
      <c r="EYK33" s="105"/>
      <c r="EYL33" s="117"/>
      <c r="EYT33" s="116"/>
      <c r="EYW33" s="15"/>
      <c r="EYX33" s="15"/>
      <c r="EZD33" s="118"/>
      <c r="EZE33" s="117"/>
      <c r="EZF33" s="105"/>
      <c r="EZG33" s="117"/>
      <c r="EZO33" s="116"/>
      <c r="EZR33" s="15"/>
      <c r="EZS33" s="15"/>
      <c r="EZY33" s="118"/>
      <c r="EZZ33" s="117"/>
      <c r="FAA33" s="105"/>
      <c r="FAB33" s="117"/>
      <c r="FAJ33" s="116"/>
      <c r="FAM33" s="15"/>
      <c r="FAN33" s="15"/>
      <c r="FAT33" s="118"/>
      <c r="FAU33" s="117"/>
      <c r="FAV33" s="105"/>
      <c r="FAW33" s="117"/>
      <c r="FBE33" s="116"/>
      <c r="FBH33" s="15"/>
      <c r="FBI33" s="15"/>
      <c r="FBO33" s="118"/>
      <c r="FBP33" s="117"/>
      <c r="FBQ33" s="105"/>
      <c r="FBR33" s="117"/>
      <c r="FBZ33" s="116"/>
      <c r="FCC33" s="15"/>
      <c r="FCD33" s="15"/>
      <c r="FCJ33" s="118"/>
      <c r="FCK33" s="117"/>
      <c r="FCL33" s="105"/>
      <c r="FCM33" s="117"/>
      <c r="FCU33" s="116"/>
      <c r="FCX33" s="15"/>
      <c r="FCY33" s="15"/>
      <c r="FDE33" s="118"/>
      <c r="FDF33" s="117"/>
      <c r="FDG33" s="105"/>
      <c r="FDH33" s="117"/>
      <c r="FDP33" s="116"/>
      <c r="FDS33" s="15"/>
      <c r="FDT33" s="15"/>
      <c r="FDZ33" s="118"/>
      <c r="FEA33" s="117"/>
      <c r="FEB33" s="105"/>
      <c r="FEC33" s="117"/>
      <c r="FEK33" s="116"/>
      <c r="FEN33" s="15"/>
      <c r="FEO33" s="15"/>
      <c r="FEU33" s="118"/>
      <c r="FEV33" s="117"/>
      <c r="FEW33" s="105"/>
      <c r="FEX33" s="117"/>
      <c r="FFF33" s="116"/>
      <c r="FFI33" s="15"/>
      <c r="FFJ33" s="15"/>
      <c r="FFP33" s="118"/>
      <c r="FFQ33" s="117"/>
      <c r="FFR33" s="105"/>
      <c r="FFS33" s="117"/>
      <c r="FGA33" s="116"/>
      <c r="FGD33" s="15"/>
      <c r="FGE33" s="15"/>
      <c r="FGK33" s="118"/>
      <c r="FGL33" s="117"/>
      <c r="FGM33" s="105"/>
      <c r="FGN33" s="117"/>
      <c r="FGV33" s="116"/>
      <c r="FGY33" s="15"/>
      <c r="FGZ33" s="15"/>
      <c r="FHF33" s="118"/>
      <c r="FHG33" s="117"/>
      <c r="FHH33" s="105"/>
      <c r="FHI33" s="117"/>
      <c r="FHQ33" s="116"/>
      <c r="FHT33" s="15"/>
      <c r="FHU33" s="15"/>
      <c r="FIA33" s="118"/>
      <c r="FIB33" s="117"/>
      <c r="FIC33" s="105"/>
      <c r="FID33" s="117"/>
      <c r="FIL33" s="116"/>
      <c r="FIO33" s="15"/>
      <c r="FIP33" s="15"/>
      <c r="FIV33" s="118"/>
      <c r="FIW33" s="117"/>
      <c r="FIX33" s="105"/>
      <c r="FIY33" s="117"/>
      <c r="FJG33" s="116"/>
      <c r="FJJ33" s="15"/>
      <c r="FJK33" s="15"/>
      <c r="FJQ33" s="118"/>
      <c r="FJR33" s="117"/>
      <c r="FJS33" s="105"/>
      <c r="FJT33" s="117"/>
      <c r="FKB33" s="116"/>
      <c r="FKE33" s="15"/>
      <c r="FKF33" s="15"/>
      <c r="FKL33" s="118"/>
      <c r="FKM33" s="117"/>
      <c r="FKN33" s="105"/>
      <c r="FKO33" s="117"/>
      <c r="FKW33" s="116"/>
      <c r="FKZ33" s="15"/>
      <c r="FLA33" s="15"/>
      <c r="FLG33" s="118"/>
      <c r="FLH33" s="117"/>
      <c r="FLI33" s="105"/>
      <c r="FLJ33" s="117"/>
      <c r="FLR33" s="116"/>
      <c r="FLU33" s="15"/>
      <c r="FLV33" s="15"/>
      <c r="FMB33" s="118"/>
      <c r="FMC33" s="117"/>
      <c r="FMD33" s="105"/>
      <c r="FME33" s="117"/>
      <c r="FMM33" s="116"/>
      <c r="FMP33" s="15"/>
      <c r="FMQ33" s="15"/>
      <c r="FMW33" s="118"/>
      <c r="FMX33" s="117"/>
      <c r="FMY33" s="105"/>
      <c r="FMZ33" s="117"/>
      <c r="FNH33" s="116"/>
      <c r="FNK33" s="15"/>
      <c r="FNL33" s="15"/>
      <c r="FNR33" s="118"/>
      <c r="FNS33" s="117"/>
      <c r="FNT33" s="105"/>
      <c r="FNU33" s="117"/>
      <c r="FOC33" s="116"/>
      <c r="FOF33" s="15"/>
      <c r="FOG33" s="15"/>
      <c r="FOM33" s="118"/>
      <c r="FON33" s="117"/>
      <c r="FOO33" s="105"/>
      <c r="FOP33" s="117"/>
      <c r="FOX33" s="116"/>
      <c r="FPA33" s="15"/>
      <c r="FPB33" s="15"/>
      <c r="FPH33" s="118"/>
      <c r="FPI33" s="117"/>
      <c r="FPJ33" s="105"/>
      <c r="FPK33" s="117"/>
      <c r="FPS33" s="116"/>
      <c r="FPV33" s="15"/>
      <c r="FPW33" s="15"/>
      <c r="FQC33" s="118"/>
      <c r="FQD33" s="117"/>
      <c r="FQE33" s="105"/>
      <c r="FQF33" s="117"/>
      <c r="FQN33" s="116"/>
      <c r="FQQ33" s="15"/>
      <c r="FQR33" s="15"/>
      <c r="FQX33" s="118"/>
      <c r="FQY33" s="117"/>
      <c r="FQZ33" s="105"/>
      <c r="FRA33" s="117"/>
      <c r="FRI33" s="116"/>
      <c r="FRL33" s="15"/>
      <c r="FRM33" s="15"/>
      <c r="FRS33" s="118"/>
      <c r="FRT33" s="117"/>
      <c r="FRU33" s="105"/>
      <c r="FRV33" s="117"/>
      <c r="FSD33" s="116"/>
      <c r="FSG33" s="15"/>
      <c r="FSH33" s="15"/>
      <c r="FSN33" s="118"/>
      <c r="FSO33" s="117"/>
      <c r="FSP33" s="105"/>
      <c r="FSQ33" s="117"/>
      <c r="FSY33" s="116"/>
      <c r="FTB33" s="15"/>
      <c r="FTC33" s="15"/>
      <c r="FTI33" s="118"/>
      <c r="FTJ33" s="117"/>
      <c r="FTK33" s="105"/>
      <c r="FTL33" s="117"/>
      <c r="FTT33" s="116"/>
      <c r="FTW33" s="15"/>
      <c r="FTX33" s="15"/>
      <c r="FUD33" s="118"/>
      <c r="FUE33" s="117"/>
      <c r="FUF33" s="105"/>
      <c r="FUG33" s="117"/>
      <c r="FUO33" s="116"/>
      <c r="FUR33" s="15"/>
      <c r="FUS33" s="15"/>
      <c r="FUY33" s="118"/>
      <c r="FUZ33" s="117"/>
      <c r="FVA33" s="105"/>
      <c r="FVB33" s="117"/>
      <c r="FVJ33" s="116"/>
      <c r="FVM33" s="15"/>
      <c r="FVN33" s="15"/>
      <c r="FVT33" s="118"/>
      <c r="FVU33" s="117"/>
      <c r="FVV33" s="105"/>
      <c r="FVW33" s="117"/>
      <c r="FWE33" s="116"/>
      <c r="FWH33" s="15"/>
      <c r="FWI33" s="15"/>
      <c r="FWO33" s="118"/>
      <c r="FWP33" s="117"/>
      <c r="FWQ33" s="105"/>
      <c r="FWR33" s="117"/>
      <c r="FWZ33" s="116"/>
      <c r="FXC33" s="15"/>
      <c r="FXD33" s="15"/>
      <c r="FXJ33" s="118"/>
      <c r="FXK33" s="117"/>
      <c r="FXL33" s="105"/>
      <c r="FXM33" s="117"/>
      <c r="FXU33" s="116"/>
      <c r="FXX33" s="15"/>
      <c r="FXY33" s="15"/>
      <c r="FYE33" s="118"/>
      <c r="FYF33" s="117"/>
      <c r="FYG33" s="105"/>
      <c r="FYH33" s="117"/>
      <c r="FYP33" s="116"/>
      <c r="FYS33" s="15"/>
      <c r="FYT33" s="15"/>
      <c r="FYZ33" s="118"/>
      <c r="FZA33" s="117"/>
      <c r="FZB33" s="105"/>
      <c r="FZC33" s="117"/>
      <c r="FZK33" s="116"/>
      <c r="FZN33" s="15"/>
      <c r="FZO33" s="15"/>
      <c r="FZU33" s="118"/>
      <c r="FZV33" s="117"/>
      <c r="FZW33" s="105"/>
      <c r="FZX33" s="117"/>
      <c r="GAF33" s="116"/>
      <c r="GAI33" s="15"/>
      <c r="GAJ33" s="15"/>
      <c r="GAP33" s="118"/>
      <c r="GAQ33" s="117"/>
      <c r="GAR33" s="105"/>
      <c r="GAS33" s="117"/>
      <c r="GBA33" s="116"/>
      <c r="GBD33" s="15"/>
      <c r="GBE33" s="15"/>
      <c r="GBK33" s="118"/>
      <c r="GBL33" s="117"/>
      <c r="GBM33" s="105"/>
      <c r="GBN33" s="117"/>
      <c r="GBV33" s="116"/>
      <c r="GBY33" s="15"/>
      <c r="GBZ33" s="15"/>
      <c r="GCF33" s="118"/>
      <c r="GCG33" s="117"/>
      <c r="GCH33" s="105"/>
      <c r="GCI33" s="117"/>
      <c r="GCQ33" s="116"/>
      <c r="GCT33" s="15"/>
      <c r="GCU33" s="15"/>
      <c r="GDA33" s="118"/>
      <c r="GDB33" s="117"/>
      <c r="GDC33" s="105"/>
      <c r="GDD33" s="117"/>
      <c r="GDL33" s="116"/>
      <c r="GDO33" s="15"/>
      <c r="GDP33" s="15"/>
      <c r="GDV33" s="118"/>
      <c r="GDW33" s="117"/>
      <c r="GDX33" s="105"/>
      <c r="GDY33" s="117"/>
      <c r="GEG33" s="116"/>
      <c r="GEJ33" s="15"/>
      <c r="GEK33" s="15"/>
      <c r="GEQ33" s="118"/>
      <c r="GER33" s="117"/>
      <c r="GES33" s="105"/>
      <c r="GET33" s="117"/>
      <c r="GFB33" s="116"/>
      <c r="GFE33" s="15"/>
      <c r="GFF33" s="15"/>
      <c r="GFL33" s="118"/>
      <c r="GFM33" s="117"/>
      <c r="GFN33" s="105"/>
      <c r="GFO33" s="117"/>
      <c r="GFW33" s="116"/>
      <c r="GFZ33" s="15"/>
      <c r="GGA33" s="15"/>
      <c r="GGG33" s="118"/>
      <c r="GGH33" s="117"/>
      <c r="GGI33" s="105"/>
      <c r="GGJ33" s="117"/>
      <c r="GGR33" s="116"/>
      <c r="GGU33" s="15"/>
      <c r="GGV33" s="15"/>
      <c r="GHB33" s="118"/>
      <c r="GHC33" s="117"/>
      <c r="GHD33" s="105"/>
      <c r="GHE33" s="117"/>
      <c r="GHM33" s="116"/>
      <c r="GHP33" s="15"/>
      <c r="GHQ33" s="15"/>
      <c r="GHW33" s="118"/>
      <c r="GHX33" s="117"/>
      <c r="GHY33" s="105"/>
      <c r="GHZ33" s="117"/>
      <c r="GIH33" s="116"/>
      <c r="GIK33" s="15"/>
      <c r="GIL33" s="15"/>
      <c r="GIR33" s="118"/>
      <c r="GIS33" s="117"/>
      <c r="GIT33" s="105"/>
      <c r="GIU33" s="117"/>
      <c r="GJC33" s="116"/>
      <c r="GJF33" s="15"/>
      <c r="GJG33" s="15"/>
      <c r="GJM33" s="118"/>
      <c r="GJN33" s="117"/>
      <c r="GJO33" s="105"/>
      <c r="GJP33" s="117"/>
      <c r="GJX33" s="116"/>
      <c r="GKA33" s="15"/>
      <c r="GKB33" s="15"/>
      <c r="GKH33" s="118"/>
      <c r="GKI33" s="117"/>
      <c r="GKJ33" s="105"/>
      <c r="GKK33" s="117"/>
      <c r="GKS33" s="116"/>
      <c r="GKV33" s="15"/>
      <c r="GKW33" s="15"/>
      <c r="GLC33" s="118"/>
      <c r="GLD33" s="117"/>
      <c r="GLE33" s="105"/>
      <c r="GLF33" s="117"/>
      <c r="GLN33" s="116"/>
      <c r="GLQ33" s="15"/>
      <c r="GLR33" s="15"/>
      <c r="GLX33" s="118"/>
      <c r="GLY33" s="117"/>
      <c r="GLZ33" s="105"/>
      <c r="GMA33" s="117"/>
      <c r="GMI33" s="116"/>
      <c r="GML33" s="15"/>
      <c r="GMM33" s="15"/>
      <c r="GMS33" s="118"/>
      <c r="GMT33" s="117"/>
      <c r="GMU33" s="105"/>
      <c r="GMV33" s="117"/>
      <c r="GND33" s="116"/>
      <c r="GNG33" s="15"/>
      <c r="GNH33" s="15"/>
      <c r="GNN33" s="118"/>
      <c r="GNO33" s="117"/>
      <c r="GNP33" s="105"/>
      <c r="GNQ33" s="117"/>
      <c r="GNY33" s="116"/>
      <c r="GOB33" s="15"/>
      <c r="GOC33" s="15"/>
      <c r="GOI33" s="118"/>
      <c r="GOJ33" s="117"/>
      <c r="GOK33" s="105"/>
      <c r="GOL33" s="117"/>
      <c r="GOT33" s="116"/>
      <c r="GOW33" s="15"/>
      <c r="GOX33" s="15"/>
      <c r="GPD33" s="118"/>
      <c r="GPE33" s="117"/>
      <c r="GPF33" s="105"/>
      <c r="GPG33" s="117"/>
      <c r="GPO33" s="116"/>
      <c r="GPR33" s="15"/>
      <c r="GPS33" s="15"/>
      <c r="GPY33" s="118"/>
      <c r="GPZ33" s="117"/>
      <c r="GQA33" s="105"/>
      <c r="GQB33" s="117"/>
      <c r="GQJ33" s="116"/>
      <c r="GQM33" s="15"/>
      <c r="GQN33" s="15"/>
      <c r="GQT33" s="118"/>
      <c r="GQU33" s="117"/>
      <c r="GQV33" s="105"/>
      <c r="GQW33" s="117"/>
      <c r="GRE33" s="116"/>
      <c r="GRH33" s="15"/>
      <c r="GRI33" s="15"/>
      <c r="GRO33" s="118"/>
      <c r="GRP33" s="117"/>
      <c r="GRQ33" s="105"/>
      <c r="GRR33" s="117"/>
      <c r="GRZ33" s="116"/>
      <c r="GSC33" s="15"/>
      <c r="GSD33" s="15"/>
      <c r="GSJ33" s="118"/>
      <c r="GSK33" s="117"/>
      <c r="GSL33" s="105"/>
      <c r="GSM33" s="117"/>
      <c r="GSU33" s="116"/>
      <c r="GSX33" s="15"/>
      <c r="GSY33" s="15"/>
      <c r="GTE33" s="118"/>
      <c r="GTF33" s="117"/>
      <c r="GTG33" s="105"/>
      <c r="GTH33" s="117"/>
      <c r="GTP33" s="116"/>
      <c r="GTS33" s="15"/>
      <c r="GTT33" s="15"/>
      <c r="GTZ33" s="118"/>
      <c r="GUA33" s="117"/>
      <c r="GUB33" s="105"/>
      <c r="GUC33" s="117"/>
      <c r="GUK33" s="116"/>
      <c r="GUN33" s="15"/>
      <c r="GUO33" s="15"/>
      <c r="GUU33" s="118"/>
      <c r="GUV33" s="117"/>
      <c r="GUW33" s="105"/>
      <c r="GUX33" s="117"/>
      <c r="GVF33" s="116"/>
      <c r="GVI33" s="15"/>
      <c r="GVJ33" s="15"/>
      <c r="GVP33" s="118"/>
      <c r="GVQ33" s="117"/>
      <c r="GVR33" s="105"/>
      <c r="GVS33" s="117"/>
      <c r="GWA33" s="116"/>
      <c r="GWD33" s="15"/>
      <c r="GWE33" s="15"/>
      <c r="GWK33" s="118"/>
      <c r="GWL33" s="117"/>
      <c r="GWM33" s="105"/>
      <c r="GWN33" s="117"/>
      <c r="GWV33" s="116"/>
      <c r="GWY33" s="15"/>
      <c r="GWZ33" s="15"/>
      <c r="GXF33" s="118"/>
      <c r="GXG33" s="117"/>
      <c r="GXH33" s="105"/>
      <c r="GXI33" s="117"/>
      <c r="GXQ33" s="116"/>
      <c r="GXT33" s="15"/>
      <c r="GXU33" s="15"/>
      <c r="GYA33" s="118"/>
      <c r="GYB33" s="117"/>
      <c r="GYC33" s="105"/>
      <c r="GYD33" s="117"/>
      <c r="GYL33" s="116"/>
      <c r="GYO33" s="15"/>
      <c r="GYP33" s="15"/>
      <c r="GYV33" s="118"/>
      <c r="GYW33" s="117"/>
      <c r="GYX33" s="105"/>
      <c r="GYY33" s="117"/>
      <c r="GZG33" s="116"/>
      <c r="GZJ33" s="15"/>
      <c r="GZK33" s="15"/>
      <c r="GZQ33" s="118"/>
      <c r="GZR33" s="117"/>
      <c r="GZS33" s="105"/>
      <c r="GZT33" s="117"/>
      <c r="HAB33" s="116"/>
      <c r="HAE33" s="15"/>
      <c r="HAF33" s="15"/>
      <c r="HAL33" s="118"/>
      <c r="HAM33" s="117"/>
      <c r="HAN33" s="105"/>
      <c r="HAO33" s="117"/>
      <c r="HAW33" s="116"/>
      <c r="HAZ33" s="15"/>
      <c r="HBA33" s="15"/>
      <c r="HBG33" s="118"/>
      <c r="HBH33" s="117"/>
      <c r="HBI33" s="105"/>
      <c r="HBJ33" s="117"/>
      <c r="HBR33" s="116"/>
      <c r="HBU33" s="15"/>
      <c r="HBV33" s="15"/>
      <c r="HCB33" s="118"/>
      <c r="HCC33" s="117"/>
      <c r="HCD33" s="105"/>
      <c r="HCE33" s="117"/>
      <c r="HCM33" s="116"/>
      <c r="HCP33" s="15"/>
      <c r="HCQ33" s="15"/>
      <c r="HCW33" s="118"/>
      <c r="HCX33" s="117"/>
      <c r="HCY33" s="105"/>
      <c r="HCZ33" s="117"/>
      <c r="HDH33" s="116"/>
      <c r="HDK33" s="15"/>
      <c r="HDL33" s="15"/>
      <c r="HDR33" s="118"/>
      <c r="HDS33" s="117"/>
      <c r="HDT33" s="105"/>
      <c r="HDU33" s="117"/>
      <c r="HEC33" s="116"/>
      <c r="HEF33" s="15"/>
      <c r="HEG33" s="15"/>
      <c r="HEM33" s="118"/>
      <c r="HEN33" s="117"/>
      <c r="HEO33" s="105"/>
      <c r="HEP33" s="117"/>
      <c r="HEX33" s="116"/>
      <c r="HFA33" s="15"/>
      <c r="HFB33" s="15"/>
      <c r="HFH33" s="118"/>
      <c r="HFI33" s="117"/>
      <c r="HFJ33" s="105"/>
      <c r="HFK33" s="117"/>
      <c r="HFS33" s="116"/>
      <c r="HFV33" s="15"/>
      <c r="HFW33" s="15"/>
      <c r="HGC33" s="118"/>
      <c r="HGD33" s="117"/>
      <c r="HGE33" s="105"/>
      <c r="HGF33" s="117"/>
      <c r="HGN33" s="116"/>
      <c r="HGQ33" s="15"/>
      <c r="HGR33" s="15"/>
      <c r="HGX33" s="118"/>
      <c r="HGY33" s="117"/>
      <c r="HGZ33" s="105"/>
      <c r="HHA33" s="117"/>
      <c r="HHI33" s="116"/>
      <c r="HHL33" s="15"/>
      <c r="HHM33" s="15"/>
      <c r="HHS33" s="118"/>
      <c r="HHT33" s="117"/>
      <c r="HHU33" s="105"/>
      <c r="HHV33" s="117"/>
      <c r="HID33" s="116"/>
      <c r="HIG33" s="15"/>
      <c r="HIH33" s="15"/>
      <c r="HIN33" s="118"/>
      <c r="HIO33" s="117"/>
      <c r="HIP33" s="105"/>
      <c r="HIQ33" s="117"/>
      <c r="HIY33" s="116"/>
      <c r="HJB33" s="15"/>
      <c r="HJC33" s="15"/>
      <c r="HJI33" s="118"/>
      <c r="HJJ33" s="117"/>
      <c r="HJK33" s="105"/>
      <c r="HJL33" s="117"/>
      <c r="HJT33" s="116"/>
      <c r="HJW33" s="15"/>
      <c r="HJX33" s="15"/>
      <c r="HKD33" s="118"/>
      <c r="HKE33" s="117"/>
      <c r="HKF33" s="105"/>
      <c r="HKG33" s="117"/>
      <c r="HKO33" s="116"/>
      <c r="HKR33" s="15"/>
      <c r="HKS33" s="15"/>
      <c r="HKY33" s="118"/>
      <c r="HKZ33" s="117"/>
      <c r="HLA33" s="105"/>
      <c r="HLB33" s="117"/>
      <c r="HLJ33" s="116"/>
      <c r="HLM33" s="15"/>
      <c r="HLN33" s="15"/>
      <c r="HLT33" s="118"/>
      <c r="HLU33" s="117"/>
      <c r="HLV33" s="105"/>
      <c r="HLW33" s="117"/>
      <c r="HME33" s="116"/>
      <c r="HMH33" s="15"/>
      <c r="HMI33" s="15"/>
      <c r="HMO33" s="118"/>
      <c r="HMP33" s="117"/>
      <c r="HMQ33" s="105"/>
      <c r="HMR33" s="117"/>
      <c r="HMZ33" s="116"/>
      <c r="HNC33" s="15"/>
      <c r="HND33" s="15"/>
      <c r="HNJ33" s="118"/>
      <c r="HNK33" s="117"/>
      <c r="HNL33" s="105"/>
      <c r="HNM33" s="117"/>
      <c r="HNU33" s="116"/>
      <c r="HNX33" s="15"/>
      <c r="HNY33" s="15"/>
      <c r="HOE33" s="118"/>
      <c r="HOF33" s="117"/>
      <c r="HOG33" s="105"/>
      <c r="HOH33" s="117"/>
      <c r="HOP33" s="116"/>
      <c r="HOS33" s="15"/>
      <c r="HOT33" s="15"/>
      <c r="HOZ33" s="118"/>
      <c r="HPA33" s="117"/>
      <c r="HPB33" s="105"/>
      <c r="HPC33" s="117"/>
      <c r="HPK33" s="116"/>
      <c r="HPN33" s="15"/>
      <c r="HPO33" s="15"/>
      <c r="HPU33" s="118"/>
      <c r="HPV33" s="117"/>
      <c r="HPW33" s="105"/>
      <c r="HPX33" s="117"/>
      <c r="HQF33" s="116"/>
      <c r="HQI33" s="15"/>
      <c r="HQJ33" s="15"/>
      <c r="HQP33" s="118"/>
      <c r="HQQ33" s="117"/>
      <c r="HQR33" s="105"/>
      <c r="HQS33" s="117"/>
      <c r="HRA33" s="116"/>
      <c r="HRD33" s="15"/>
      <c r="HRE33" s="15"/>
      <c r="HRK33" s="118"/>
      <c r="HRL33" s="117"/>
      <c r="HRM33" s="105"/>
      <c r="HRN33" s="117"/>
      <c r="HRV33" s="116"/>
      <c r="HRY33" s="15"/>
      <c r="HRZ33" s="15"/>
      <c r="HSF33" s="118"/>
      <c r="HSG33" s="117"/>
      <c r="HSH33" s="105"/>
      <c r="HSI33" s="117"/>
      <c r="HSQ33" s="116"/>
      <c r="HST33" s="15"/>
      <c r="HSU33" s="15"/>
      <c r="HTA33" s="118"/>
      <c r="HTB33" s="117"/>
      <c r="HTC33" s="105"/>
      <c r="HTD33" s="117"/>
      <c r="HTL33" s="116"/>
      <c r="HTO33" s="15"/>
      <c r="HTP33" s="15"/>
      <c r="HTV33" s="118"/>
      <c r="HTW33" s="117"/>
      <c r="HTX33" s="105"/>
      <c r="HTY33" s="117"/>
      <c r="HUG33" s="116"/>
      <c r="HUJ33" s="15"/>
      <c r="HUK33" s="15"/>
      <c r="HUQ33" s="118"/>
      <c r="HUR33" s="117"/>
      <c r="HUS33" s="105"/>
      <c r="HUT33" s="117"/>
      <c r="HVB33" s="116"/>
      <c r="HVE33" s="15"/>
      <c r="HVF33" s="15"/>
      <c r="HVL33" s="118"/>
      <c r="HVM33" s="117"/>
      <c r="HVN33" s="105"/>
      <c r="HVO33" s="117"/>
      <c r="HVW33" s="116"/>
      <c r="HVZ33" s="15"/>
      <c r="HWA33" s="15"/>
      <c r="HWG33" s="118"/>
      <c r="HWH33" s="117"/>
      <c r="HWI33" s="105"/>
      <c r="HWJ33" s="117"/>
      <c r="HWR33" s="116"/>
      <c r="HWU33" s="15"/>
      <c r="HWV33" s="15"/>
      <c r="HXB33" s="118"/>
      <c r="HXC33" s="117"/>
      <c r="HXD33" s="105"/>
      <c r="HXE33" s="117"/>
      <c r="HXM33" s="116"/>
      <c r="HXP33" s="15"/>
      <c r="HXQ33" s="15"/>
      <c r="HXW33" s="118"/>
      <c r="HXX33" s="117"/>
      <c r="HXY33" s="105"/>
      <c r="HXZ33" s="117"/>
      <c r="HYH33" s="116"/>
      <c r="HYK33" s="15"/>
      <c r="HYL33" s="15"/>
      <c r="HYR33" s="118"/>
      <c r="HYS33" s="117"/>
      <c r="HYT33" s="105"/>
      <c r="HYU33" s="117"/>
      <c r="HZC33" s="116"/>
      <c r="HZF33" s="15"/>
      <c r="HZG33" s="15"/>
      <c r="HZM33" s="118"/>
      <c r="HZN33" s="117"/>
      <c r="HZO33" s="105"/>
      <c r="HZP33" s="117"/>
      <c r="HZX33" s="116"/>
      <c r="IAA33" s="15"/>
      <c r="IAB33" s="15"/>
      <c r="IAH33" s="118"/>
      <c r="IAI33" s="117"/>
      <c r="IAJ33" s="105"/>
      <c r="IAK33" s="117"/>
      <c r="IAS33" s="116"/>
      <c r="IAV33" s="15"/>
      <c r="IAW33" s="15"/>
      <c r="IBC33" s="118"/>
      <c r="IBD33" s="117"/>
      <c r="IBE33" s="105"/>
      <c r="IBF33" s="117"/>
      <c r="IBN33" s="116"/>
      <c r="IBQ33" s="15"/>
      <c r="IBR33" s="15"/>
      <c r="IBX33" s="118"/>
      <c r="IBY33" s="117"/>
      <c r="IBZ33" s="105"/>
      <c r="ICA33" s="117"/>
      <c r="ICI33" s="116"/>
      <c r="ICL33" s="15"/>
      <c r="ICM33" s="15"/>
      <c r="ICS33" s="118"/>
      <c r="ICT33" s="117"/>
      <c r="ICU33" s="105"/>
      <c r="ICV33" s="117"/>
      <c r="IDD33" s="116"/>
      <c r="IDG33" s="15"/>
      <c r="IDH33" s="15"/>
      <c r="IDN33" s="118"/>
      <c r="IDO33" s="117"/>
      <c r="IDP33" s="105"/>
      <c r="IDQ33" s="117"/>
      <c r="IDY33" s="116"/>
      <c r="IEB33" s="15"/>
      <c r="IEC33" s="15"/>
      <c r="IEI33" s="118"/>
      <c r="IEJ33" s="117"/>
      <c r="IEK33" s="105"/>
      <c r="IEL33" s="117"/>
      <c r="IET33" s="116"/>
      <c r="IEW33" s="15"/>
      <c r="IEX33" s="15"/>
      <c r="IFD33" s="118"/>
      <c r="IFE33" s="117"/>
      <c r="IFF33" s="105"/>
      <c r="IFG33" s="117"/>
      <c r="IFO33" s="116"/>
      <c r="IFR33" s="15"/>
      <c r="IFS33" s="15"/>
      <c r="IFY33" s="118"/>
      <c r="IFZ33" s="117"/>
      <c r="IGA33" s="105"/>
      <c r="IGB33" s="117"/>
      <c r="IGJ33" s="116"/>
      <c r="IGM33" s="15"/>
      <c r="IGN33" s="15"/>
      <c r="IGT33" s="118"/>
      <c r="IGU33" s="117"/>
      <c r="IGV33" s="105"/>
      <c r="IGW33" s="117"/>
      <c r="IHE33" s="116"/>
      <c r="IHH33" s="15"/>
      <c r="IHI33" s="15"/>
      <c r="IHO33" s="118"/>
      <c r="IHP33" s="117"/>
      <c r="IHQ33" s="105"/>
      <c r="IHR33" s="117"/>
      <c r="IHZ33" s="116"/>
      <c r="IIC33" s="15"/>
      <c r="IID33" s="15"/>
      <c r="IIJ33" s="118"/>
      <c r="IIK33" s="117"/>
      <c r="IIL33" s="105"/>
      <c r="IIM33" s="117"/>
      <c r="IIU33" s="116"/>
      <c r="IIX33" s="15"/>
      <c r="IIY33" s="15"/>
      <c r="IJE33" s="118"/>
      <c r="IJF33" s="117"/>
      <c r="IJG33" s="105"/>
      <c r="IJH33" s="117"/>
      <c r="IJP33" s="116"/>
      <c r="IJS33" s="15"/>
      <c r="IJT33" s="15"/>
      <c r="IJZ33" s="118"/>
      <c r="IKA33" s="117"/>
      <c r="IKB33" s="105"/>
      <c r="IKC33" s="117"/>
      <c r="IKK33" s="116"/>
      <c r="IKN33" s="15"/>
      <c r="IKO33" s="15"/>
      <c r="IKU33" s="118"/>
      <c r="IKV33" s="117"/>
      <c r="IKW33" s="105"/>
      <c r="IKX33" s="117"/>
      <c r="ILF33" s="116"/>
      <c r="ILI33" s="15"/>
      <c r="ILJ33" s="15"/>
      <c r="ILP33" s="118"/>
      <c r="ILQ33" s="117"/>
      <c r="ILR33" s="105"/>
      <c r="ILS33" s="117"/>
      <c r="IMA33" s="116"/>
      <c r="IMD33" s="15"/>
      <c r="IME33" s="15"/>
      <c r="IMK33" s="118"/>
      <c r="IML33" s="117"/>
      <c r="IMM33" s="105"/>
      <c r="IMN33" s="117"/>
      <c r="IMV33" s="116"/>
      <c r="IMY33" s="15"/>
      <c r="IMZ33" s="15"/>
      <c r="INF33" s="118"/>
      <c r="ING33" s="117"/>
      <c r="INH33" s="105"/>
      <c r="INI33" s="117"/>
      <c r="INQ33" s="116"/>
      <c r="INT33" s="15"/>
      <c r="INU33" s="15"/>
      <c r="IOA33" s="118"/>
      <c r="IOB33" s="117"/>
      <c r="IOC33" s="105"/>
      <c r="IOD33" s="117"/>
      <c r="IOL33" s="116"/>
      <c r="IOO33" s="15"/>
      <c r="IOP33" s="15"/>
      <c r="IOV33" s="118"/>
      <c r="IOW33" s="117"/>
      <c r="IOX33" s="105"/>
      <c r="IOY33" s="117"/>
      <c r="IPG33" s="116"/>
      <c r="IPJ33" s="15"/>
      <c r="IPK33" s="15"/>
      <c r="IPQ33" s="118"/>
      <c r="IPR33" s="117"/>
      <c r="IPS33" s="105"/>
      <c r="IPT33" s="117"/>
      <c r="IQB33" s="116"/>
      <c r="IQE33" s="15"/>
      <c r="IQF33" s="15"/>
      <c r="IQL33" s="118"/>
      <c r="IQM33" s="117"/>
      <c r="IQN33" s="105"/>
      <c r="IQO33" s="117"/>
      <c r="IQW33" s="116"/>
      <c r="IQZ33" s="15"/>
      <c r="IRA33" s="15"/>
      <c r="IRG33" s="118"/>
      <c r="IRH33" s="117"/>
      <c r="IRI33" s="105"/>
      <c r="IRJ33" s="117"/>
      <c r="IRR33" s="116"/>
      <c r="IRU33" s="15"/>
      <c r="IRV33" s="15"/>
      <c r="ISB33" s="118"/>
      <c r="ISC33" s="117"/>
      <c r="ISD33" s="105"/>
      <c r="ISE33" s="117"/>
      <c r="ISM33" s="116"/>
      <c r="ISP33" s="15"/>
      <c r="ISQ33" s="15"/>
      <c r="ISW33" s="118"/>
      <c r="ISX33" s="117"/>
      <c r="ISY33" s="105"/>
      <c r="ISZ33" s="117"/>
      <c r="ITH33" s="116"/>
      <c r="ITK33" s="15"/>
      <c r="ITL33" s="15"/>
      <c r="ITR33" s="118"/>
      <c r="ITS33" s="117"/>
      <c r="ITT33" s="105"/>
      <c r="ITU33" s="117"/>
      <c r="IUC33" s="116"/>
      <c r="IUF33" s="15"/>
      <c r="IUG33" s="15"/>
      <c r="IUM33" s="118"/>
      <c r="IUN33" s="117"/>
      <c r="IUO33" s="105"/>
      <c r="IUP33" s="117"/>
      <c r="IUX33" s="116"/>
      <c r="IVA33" s="15"/>
      <c r="IVB33" s="15"/>
      <c r="IVH33" s="118"/>
      <c r="IVI33" s="117"/>
      <c r="IVJ33" s="105"/>
      <c r="IVK33" s="117"/>
      <c r="IVS33" s="116"/>
      <c r="IVV33" s="15"/>
      <c r="IVW33" s="15"/>
      <c r="IWC33" s="118"/>
      <c r="IWD33" s="117"/>
      <c r="IWE33" s="105"/>
      <c r="IWF33" s="117"/>
      <c r="IWN33" s="116"/>
      <c r="IWQ33" s="15"/>
      <c r="IWR33" s="15"/>
      <c r="IWX33" s="118"/>
      <c r="IWY33" s="117"/>
      <c r="IWZ33" s="105"/>
      <c r="IXA33" s="117"/>
      <c r="IXI33" s="116"/>
      <c r="IXL33" s="15"/>
      <c r="IXM33" s="15"/>
      <c r="IXS33" s="118"/>
      <c r="IXT33" s="117"/>
      <c r="IXU33" s="105"/>
      <c r="IXV33" s="117"/>
      <c r="IYD33" s="116"/>
      <c r="IYG33" s="15"/>
      <c r="IYH33" s="15"/>
      <c r="IYN33" s="118"/>
      <c r="IYO33" s="117"/>
      <c r="IYP33" s="105"/>
      <c r="IYQ33" s="117"/>
      <c r="IYY33" s="116"/>
      <c r="IZB33" s="15"/>
      <c r="IZC33" s="15"/>
      <c r="IZI33" s="118"/>
      <c r="IZJ33" s="117"/>
      <c r="IZK33" s="105"/>
      <c r="IZL33" s="117"/>
      <c r="IZT33" s="116"/>
      <c r="IZW33" s="15"/>
      <c r="IZX33" s="15"/>
      <c r="JAD33" s="118"/>
      <c r="JAE33" s="117"/>
      <c r="JAF33" s="105"/>
      <c r="JAG33" s="117"/>
      <c r="JAO33" s="116"/>
      <c r="JAR33" s="15"/>
      <c r="JAS33" s="15"/>
      <c r="JAY33" s="118"/>
      <c r="JAZ33" s="117"/>
      <c r="JBA33" s="105"/>
      <c r="JBB33" s="117"/>
      <c r="JBJ33" s="116"/>
      <c r="JBM33" s="15"/>
      <c r="JBN33" s="15"/>
      <c r="JBT33" s="118"/>
      <c r="JBU33" s="117"/>
      <c r="JBV33" s="105"/>
      <c r="JBW33" s="117"/>
      <c r="JCE33" s="116"/>
      <c r="JCH33" s="15"/>
      <c r="JCI33" s="15"/>
      <c r="JCO33" s="118"/>
      <c r="JCP33" s="117"/>
      <c r="JCQ33" s="105"/>
      <c r="JCR33" s="117"/>
      <c r="JCZ33" s="116"/>
      <c r="JDC33" s="15"/>
      <c r="JDD33" s="15"/>
      <c r="JDJ33" s="118"/>
      <c r="JDK33" s="117"/>
      <c r="JDL33" s="105"/>
      <c r="JDM33" s="117"/>
      <c r="JDU33" s="116"/>
      <c r="JDX33" s="15"/>
      <c r="JDY33" s="15"/>
      <c r="JEE33" s="118"/>
      <c r="JEF33" s="117"/>
      <c r="JEG33" s="105"/>
      <c r="JEH33" s="117"/>
      <c r="JEP33" s="116"/>
      <c r="JES33" s="15"/>
      <c r="JET33" s="15"/>
      <c r="JEZ33" s="118"/>
      <c r="JFA33" s="117"/>
      <c r="JFB33" s="105"/>
      <c r="JFC33" s="117"/>
      <c r="JFK33" s="116"/>
      <c r="JFN33" s="15"/>
      <c r="JFO33" s="15"/>
      <c r="JFU33" s="118"/>
      <c r="JFV33" s="117"/>
      <c r="JFW33" s="105"/>
      <c r="JFX33" s="117"/>
      <c r="JGF33" s="116"/>
      <c r="JGI33" s="15"/>
      <c r="JGJ33" s="15"/>
      <c r="JGP33" s="118"/>
      <c r="JGQ33" s="117"/>
      <c r="JGR33" s="105"/>
      <c r="JGS33" s="117"/>
      <c r="JHA33" s="116"/>
      <c r="JHD33" s="15"/>
      <c r="JHE33" s="15"/>
      <c r="JHK33" s="118"/>
      <c r="JHL33" s="117"/>
      <c r="JHM33" s="105"/>
      <c r="JHN33" s="117"/>
      <c r="JHV33" s="116"/>
      <c r="JHY33" s="15"/>
      <c r="JHZ33" s="15"/>
      <c r="JIF33" s="118"/>
      <c r="JIG33" s="117"/>
      <c r="JIH33" s="105"/>
      <c r="JII33" s="117"/>
      <c r="JIQ33" s="116"/>
      <c r="JIT33" s="15"/>
      <c r="JIU33" s="15"/>
      <c r="JJA33" s="118"/>
      <c r="JJB33" s="117"/>
      <c r="JJC33" s="105"/>
      <c r="JJD33" s="117"/>
      <c r="JJL33" s="116"/>
      <c r="JJO33" s="15"/>
      <c r="JJP33" s="15"/>
      <c r="JJV33" s="118"/>
      <c r="JJW33" s="117"/>
      <c r="JJX33" s="105"/>
      <c r="JJY33" s="117"/>
      <c r="JKG33" s="116"/>
      <c r="JKJ33" s="15"/>
      <c r="JKK33" s="15"/>
      <c r="JKQ33" s="118"/>
      <c r="JKR33" s="117"/>
      <c r="JKS33" s="105"/>
      <c r="JKT33" s="117"/>
      <c r="JLB33" s="116"/>
      <c r="JLE33" s="15"/>
      <c r="JLF33" s="15"/>
      <c r="JLL33" s="118"/>
      <c r="JLM33" s="117"/>
      <c r="JLN33" s="105"/>
      <c r="JLO33" s="117"/>
      <c r="JLW33" s="116"/>
      <c r="JLZ33" s="15"/>
      <c r="JMA33" s="15"/>
      <c r="JMG33" s="118"/>
      <c r="JMH33" s="117"/>
      <c r="JMI33" s="105"/>
      <c r="JMJ33" s="117"/>
      <c r="JMR33" s="116"/>
      <c r="JMU33" s="15"/>
      <c r="JMV33" s="15"/>
      <c r="JNB33" s="118"/>
      <c r="JNC33" s="117"/>
      <c r="JND33" s="105"/>
      <c r="JNE33" s="117"/>
      <c r="JNM33" s="116"/>
      <c r="JNP33" s="15"/>
      <c r="JNQ33" s="15"/>
      <c r="JNW33" s="118"/>
      <c r="JNX33" s="117"/>
      <c r="JNY33" s="105"/>
      <c r="JNZ33" s="117"/>
      <c r="JOH33" s="116"/>
      <c r="JOK33" s="15"/>
      <c r="JOL33" s="15"/>
      <c r="JOR33" s="118"/>
      <c r="JOS33" s="117"/>
      <c r="JOT33" s="105"/>
      <c r="JOU33" s="117"/>
      <c r="JPC33" s="116"/>
      <c r="JPF33" s="15"/>
      <c r="JPG33" s="15"/>
      <c r="JPM33" s="118"/>
      <c r="JPN33" s="117"/>
      <c r="JPO33" s="105"/>
      <c r="JPP33" s="117"/>
      <c r="JPX33" s="116"/>
      <c r="JQA33" s="15"/>
      <c r="JQB33" s="15"/>
      <c r="JQH33" s="118"/>
      <c r="JQI33" s="117"/>
      <c r="JQJ33" s="105"/>
      <c r="JQK33" s="117"/>
      <c r="JQS33" s="116"/>
      <c r="JQV33" s="15"/>
      <c r="JQW33" s="15"/>
      <c r="JRC33" s="118"/>
      <c r="JRD33" s="117"/>
      <c r="JRE33" s="105"/>
      <c r="JRF33" s="117"/>
      <c r="JRN33" s="116"/>
      <c r="JRQ33" s="15"/>
      <c r="JRR33" s="15"/>
      <c r="JRX33" s="118"/>
      <c r="JRY33" s="117"/>
      <c r="JRZ33" s="105"/>
      <c r="JSA33" s="117"/>
      <c r="JSI33" s="116"/>
      <c r="JSL33" s="15"/>
      <c r="JSM33" s="15"/>
      <c r="JSS33" s="118"/>
      <c r="JST33" s="117"/>
      <c r="JSU33" s="105"/>
      <c r="JSV33" s="117"/>
      <c r="JTD33" s="116"/>
      <c r="JTG33" s="15"/>
      <c r="JTH33" s="15"/>
      <c r="JTN33" s="118"/>
      <c r="JTO33" s="117"/>
      <c r="JTP33" s="105"/>
      <c r="JTQ33" s="117"/>
      <c r="JTY33" s="116"/>
      <c r="JUB33" s="15"/>
      <c r="JUC33" s="15"/>
      <c r="JUI33" s="118"/>
      <c r="JUJ33" s="117"/>
      <c r="JUK33" s="105"/>
      <c r="JUL33" s="117"/>
      <c r="JUT33" s="116"/>
      <c r="JUW33" s="15"/>
      <c r="JUX33" s="15"/>
      <c r="JVD33" s="118"/>
      <c r="JVE33" s="117"/>
      <c r="JVF33" s="105"/>
      <c r="JVG33" s="117"/>
      <c r="JVO33" s="116"/>
      <c r="JVR33" s="15"/>
      <c r="JVS33" s="15"/>
      <c r="JVY33" s="118"/>
      <c r="JVZ33" s="117"/>
      <c r="JWA33" s="105"/>
      <c r="JWB33" s="117"/>
      <c r="JWJ33" s="116"/>
      <c r="JWM33" s="15"/>
      <c r="JWN33" s="15"/>
      <c r="JWT33" s="118"/>
      <c r="JWU33" s="117"/>
      <c r="JWV33" s="105"/>
      <c r="JWW33" s="117"/>
      <c r="JXE33" s="116"/>
      <c r="JXH33" s="15"/>
      <c r="JXI33" s="15"/>
      <c r="JXO33" s="118"/>
      <c r="JXP33" s="117"/>
      <c r="JXQ33" s="105"/>
      <c r="JXR33" s="117"/>
      <c r="JXZ33" s="116"/>
      <c r="JYC33" s="15"/>
      <c r="JYD33" s="15"/>
      <c r="JYJ33" s="118"/>
      <c r="JYK33" s="117"/>
      <c r="JYL33" s="105"/>
      <c r="JYM33" s="117"/>
      <c r="JYU33" s="116"/>
      <c r="JYX33" s="15"/>
      <c r="JYY33" s="15"/>
      <c r="JZE33" s="118"/>
      <c r="JZF33" s="117"/>
      <c r="JZG33" s="105"/>
      <c r="JZH33" s="117"/>
      <c r="JZP33" s="116"/>
      <c r="JZS33" s="15"/>
      <c r="JZT33" s="15"/>
      <c r="JZZ33" s="118"/>
      <c r="KAA33" s="117"/>
      <c r="KAB33" s="105"/>
      <c r="KAC33" s="117"/>
      <c r="KAK33" s="116"/>
      <c r="KAN33" s="15"/>
      <c r="KAO33" s="15"/>
      <c r="KAU33" s="118"/>
      <c r="KAV33" s="117"/>
      <c r="KAW33" s="105"/>
      <c r="KAX33" s="117"/>
      <c r="KBF33" s="116"/>
      <c r="KBI33" s="15"/>
      <c r="KBJ33" s="15"/>
      <c r="KBP33" s="118"/>
      <c r="KBQ33" s="117"/>
      <c r="KBR33" s="105"/>
      <c r="KBS33" s="117"/>
      <c r="KCA33" s="116"/>
      <c r="KCD33" s="15"/>
      <c r="KCE33" s="15"/>
      <c r="KCK33" s="118"/>
      <c r="KCL33" s="117"/>
      <c r="KCM33" s="105"/>
      <c r="KCN33" s="117"/>
      <c r="KCV33" s="116"/>
      <c r="KCY33" s="15"/>
      <c r="KCZ33" s="15"/>
      <c r="KDF33" s="118"/>
      <c r="KDG33" s="117"/>
      <c r="KDH33" s="105"/>
      <c r="KDI33" s="117"/>
      <c r="KDQ33" s="116"/>
      <c r="KDT33" s="15"/>
      <c r="KDU33" s="15"/>
      <c r="KEA33" s="118"/>
      <c r="KEB33" s="117"/>
      <c r="KEC33" s="105"/>
      <c r="KED33" s="117"/>
      <c r="KEL33" s="116"/>
      <c r="KEO33" s="15"/>
      <c r="KEP33" s="15"/>
      <c r="KEV33" s="118"/>
      <c r="KEW33" s="117"/>
      <c r="KEX33" s="105"/>
      <c r="KEY33" s="117"/>
      <c r="KFG33" s="116"/>
      <c r="KFJ33" s="15"/>
      <c r="KFK33" s="15"/>
      <c r="KFQ33" s="118"/>
      <c r="KFR33" s="117"/>
      <c r="KFS33" s="105"/>
      <c r="KFT33" s="117"/>
      <c r="KGB33" s="116"/>
      <c r="KGE33" s="15"/>
      <c r="KGF33" s="15"/>
      <c r="KGL33" s="118"/>
      <c r="KGM33" s="117"/>
      <c r="KGN33" s="105"/>
      <c r="KGO33" s="117"/>
      <c r="KGW33" s="116"/>
      <c r="KGZ33" s="15"/>
      <c r="KHA33" s="15"/>
      <c r="KHG33" s="118"/>
      <c r="KHH33" s="117"/>
      <c r="KHI33" s="105"/>
      <c r="KHJ33" s="117"/>
      <c r="KHR33" s="116"/>
      <c r="KHU33" s="15"/>
      <c r="KHV33" s="15"/>
      <c r="KIB33" s="118"/>
      <c r="KIC33" s="117"/>
      <c r="KID33" s="105"/>
      <c r="KIE33" s="117"/>
      <c r="KIM33" s="116"/>
      <c r="KIP33" s="15"/>
      <c r="KIQ33" s="15"/>
      <c r="KIW33" s="118"/>
      <c r="KIX33" s="117"/>
      <c r="KIY33" s="105"/>
      <c r="KIZ33" s="117"/>
      <c r="KJH33" s="116"/>
      <c r="KJK33" s="15"/>
      <c r="KJL33" s="15"/>
      <c r="KJR33" s="118"/>
      <c r="KJS33" s="117"/>
      <c r="KJT33" s="105"/>
      <c r="KJU33" s="117"/>
      <c r="KKC33" s="116"/>
      <c r="KKF33" s="15"/>
      <c r="KKG33" s="15"/>
      <c r="KKM33" s="118"/>
      <c r="KKN33" s="117"/>
      <c r="KKO33" s="105"/>
      <c r="KKP33" s="117"/>
      <c r="KKX33" s="116"/>
      <c r="KLA33" s="15"/>
      <c r="KLB33" s="15"/>
      <c r="KLH33" s="118"/>
      <c r="KLI33" s="117"/>
      <c r="KLJ33" s="105"/>
      <c r="KLK33" s="117"/>
      <c r="KLS33" s="116"/>
      <c r="KLV33" s="15"/>
      <c r="KLW33" s="15"/>
      <c r="KMC33" s="118"/>
      <c r="KMD33" s="117"/>
      <c r="KME33" s="105"/>
      <c r="KMF33" s="117"/>
      <c r="KMN33" s="116"/>
      <c r="KMQ33" s="15"/>
      <c r="KMR33" s="15"/>
      <c r="KMX33" s="118"/>
      <c r="KMY33" s="117"/>
      <c r="KMZ33" s="105"/>
      <c r="KNA33" s="117"/>
      <c r="KNI33" s="116"/>
      <c r="KNL33" s="15"/>
      <c r="KNM33" s="15"/>
      <c r="KNS33" s="118"/>
      <c r="KNT33" s="117"/>
      <c r="KNU33" s="105"/>
      <c r="KNV33" s="117"/>
      <c r="KOD33" s="116"/>
      <c r="KOG33" s="15"/>
      <c r="KOH33" s="15"/>
      <c r="KON33" s="118"/>
      <c r="KOO33" s="117"/>
      <c r="KOP33" s="105"/>
      <c r="KOQ33" s="117"/>
      <c r="KOY33" s="116"/>
      <c r="KPB33" s="15"/>
      <c r="KPC33" s="15"/>
      <c r="KPI33" s="118"/>
      <c r="KPJ33" s="117"/>
      <c r="KPK33" s="105"/>
      <c r="KPL33" s="117"/>
      <c r="KPT33" s="116"/>
      <c r="KPW33" s="15"/>
      <c r="KPX33" s="15"/>
      <c r="KQD33" s="118"/>
      <c r="KQE33" s="117"/>
      <c r="KQF33" s="105"/>
      <c r="KQG33" s="117"/>
      <c r="KQO33" s="116"/>
      <c r="KQR33" s="15"/>
      <c r="KQS33" s="15"/>
      <c r="KQY33" s="118"/>
      <c r="KQZ33" s="117"/>
      <c r="KRA33" s="105"/>
      <c r="KRB33" s="117"/>
      <c r="KRJ33" s="116"/>
      <c r="KRM33" s="15"/>
      <c r="KRN33" s="15"/>
      <c r="KRT33" s="118"/>
      <c r="KRU33" s="117"/>
      <c r="KRV33" s="105"/>
      <c r="KRW33" s="117"/>
      <c r="KSE33" s="116"/>
      <c r="KSH33" s="15"/>
      <c r="KSI33" s="15"/>
      <c r="KSO33" s="118"/>
      <c r="KSP33" s="117"/>
      <c r="KSQ33" s="105"/>
      <c r="KSR33" s="117"/>
      <c r="KSZ33" s="116"/>
      <c r="KTC33" s="15"/>
      <c r="KTD33" s="15"/>
      <c r="KTJ33" s="118"/>
      <c r="KTK33" s="117"/>
      <c r="KTL33" s="105"/>
      <c r="KTM33" s="117"/>
      <c r="KTU33" s="116"/>
      <c r="KTX33" s="15"/>
      <c r="KTY33" s="15"/>
      <c r="KUE33" s="118"/>
      <c r="KUF33" s="117"/>
      <c r="KUG33" s="105"/>
      <c r="KUH33" s="117"/>
      <c r="KUP33" s="116"/>
      <c r="KUS33" s="15"/>
      <c r="KUT33" s="15"/>
      <c r="KUZ33" s="118"/>
      <c r="KVA33" s="117"/>
      <c r="KVB33" s="105"/>
      <c r="KVC33" s="117"/>
      <c r="KVK33" s="116"/>
      <c r="KVN33" s="15"/>
      <c r="KVO33" s="15"/>
      <c r="KVU33" s="118"/>
      <c r="KVV33" s="117"/>
      <c r="KVW33" s="105"/>
      <c r="KVX33" s="117"/>
      <c r="KWF33" s="116"/>
      <c r="KWI33" s="15"/>
      <c r="KWJ33" s="15"/>
      <c r="KWP33" s="118"/>
      <c r="KWQ33" s="117"/>
      <c r="KWR33" s="105"/>
      <c r="KWS33" s="117"/>
      <c r="KXA33" s="116"/>
      <c r="KXD33" s="15"/>
      <c r="KXE33" s="15"/>
      <c r="KXK33" s="118"/>
      <c r="KXL33" s="117"/>
      <c r="KXM33" s="105"/>
      <c r="KXN33" s="117"/>
      <c r="KXV33" s="116"/>
      <c r="KXY33" s="15"/>
      <c r="KXZ33" s="15"/>
      <c r="KYF33" s="118"/>
      <c r="KYG33" s="117"/>
      <c r="KYH33" s="105"/>
      <c r="KYI33" s="117"/>
      <c r="KYQ33" s="116"/>
      <c r="KYT33" s="15"/>
      <c r="KYU33" s="15"/>
      <c r="KZA33" s="118"/>
      <c r="KZB33" s="117"/>
      <c r="KZC33" s="105"/>
      <c r="KZD33" s="117"/>
      <c r="KZL33" s="116"/>
      <c r="KZO33" s="15"/>
      <c r="KZP33" s="15"/>
      <c r="KZV33" s="118"/>
      <c r="KZW33" s="117"/>
      <c r="KZX33" s="105"/>
      <c r="KZY33" s="117"/>
      <c r="LAG33" s="116"/>
      <c r="LAJ33" s="15"/>
      <c r="LAK33" s="15"/>
      <c r="LAQ33" s="118"/>
      <c r="LAR33" s="117"/>
      <c r="LAS33" s="105"/>
      <c r="LAT33" s="117"/>
      <c r="LBB33" s="116"/>
      <c r="LBE33" s="15"/>
      <c r="LBF33" s="15"/>
      <c r="LBL33" s="118"/>
      <c r="LBM33" s="117"/>
      <c r="LBN33" s="105"/>
      <c r="LBO33" s="117"/>
      <c r="LBW33" s="116"/>
      <c r="LBZ33" s="15"/>
      <c r="LCA33" s="15"/>
      <c r="LCG33" s="118"/>
      <c r="LCH33" s="117"/>
      <c r="LCI33" s="105"/>
      <c r="LCJ33" s="117"/>
      <c r="LCR33" s="116"/>
      <c r="LCU33" s="15"/>
      <c r="LCV33" s="15"/>
      <c r="LDB33" s="118"/>
      <c r="LDC33" s="117"/>
      <c r="LDD33" s="105"/>
      <c r="LDE33" s="117"/>
      <c r="LDM33" s="116"/>
      <c r="LDP33" s="15"/>
      <c r="LDQ33" s="15"/>
      <c r="LDW33" s="118"/>
      <c r="LDX33" s="117"/>
      <c r="LDY33" s="105"/>
      <c r="LDZ33" s="117"/>
      <c r="LEH33" s="116"/>
      <c r="LEK33" s="15"/>
      <c r="LEL33" s="15"/>
      <c r="LER33" s="118"/>
      <c r="LES33" s="117"/>
      <c r="LET33" s="105"/>
      <c r="LEU33" s="117"/>
      <c r="LFC33" s="116"/>
      <c r="LFF33" s="15"/>
      <c r="LFG33" s="15"/>
      <c r="LFM33" s="118"/>
      <c r="LFN33" s="117"/>
      <c r="LFO33" s="105"/>
      <c r="LFP33" s="117"/>
      <c r="LFX33" s="116"/>
      <c r="LGA33" s="15"/>
      <c r="LGB33" s="15"/>
      <c r="LGH33" s="118"/>
      <c r="LGI33" s="117"/>
      <c r="LGJ33" s="105"/>
      <c r="LGK33" s="117"/>
      <c r="LGS33" s="116"/>
      <c r="LGV33" s="15"/>
      <c r="LGW33" s="15"/>
      <c r="LHC33" s="118"/>
      <c r="LHD33" s="117"/>
      <c r="LHE33" s="105"/>
      <c r="LHF33" s="117"/>
      <c r="LHN33" s="116"/>
      <c r="LHQ33" s="15"/>
      <c r="LHR33" s="15"/>
      <c r="LHX33" s="118"/>
      <c r="LHY33" s="117"/>
      <c r="LHZ33" s="105"/>
      <c r="LIA33" s="117"/>
      <c r="LII33" s="116"/>
      <c r="LIL33" s="15"/>
      <c r="LIM33" s="15"/>
      <c r="LIS33" s="118"/>
      <c r="LIT33" s="117"/>
      <c r="LIU33" s="105"/>
      <c r="LIV33" s="117"/>
      <c r="LJD33" s="116"/>
      <c r="LJG33" s="15"/>
      <c r="LJH33" s="15"/>
      <c r="LJN33" s="118"/>
      <c r="LJO33" s="117"/>
      <c r="LJP33" s="105"/>
      <c r="LJQ33" s="117"/>
      <c r="LJY33" s="116"/>
      <c r="LKB33" s="15"/>
      <c r="LKC33" s="15"/>
      <c r="LKI33" s="118"/>
      <c r="LKJ33" s="117"/>
      <c r="LKK33" s="105"/>
      <c r="LKL33" s="117"/>
      <c r="LKT33" s="116"/>
      <c r="LKW33" s="15"/>
      <c r="LKX33" s="15"/>
      <c r="LLD33" s="118"/>
      <c r="LLE33" s="117"/>
      <c r="LLF33" s="105"/>
      <c r="LLG33" s="117"/>
      <c r="LLO33" s="116"/>
      <c r="LLR33" s="15"/>
      <c r="LLS33" s="15"/>
      <c r="LLY33" s="118"/>
      <c r="LLZ33" s="117"/>
      <c r="LMA33" s="105"/>
      <c r="LMB33" s="117"/>
      <c r="LMJ33" s="116"/>
      <c r="LMM33" s="15"/>
      <c r="LMN33" s="15"/>
      <c r="LMT33" s="118"/>
      <c r="LMU33" s="117"/>
      <c r="LMV33" s="105"/>
      <c r="LMW33" s="117"/>
      <c r="LNE33" s="116"/>
      <c r="LNH33" s="15"/>
      <c r="LNI33" s="15"/>
      <c r="LNO33" s="118"/>
      <c r="LNP33" s="117"/>
      <c r="LNQ33" s="105"/>
      <c r="LNR33" s="117"/>
      <c r="LNZ33" s="116"/>
      <c r="LOC33" s="15"/>
      <c r="LOD33" s="15"/>
      <c r="LOJ33" s="118"/>
      <c r="LOK33" s="117"/>
      <c r="LOL33" s="105"/>
      <c r="LOM33" s="117"/>
      <c r="LOU33" s="116"/>
      <c r="LOX33" s="15"/>
      <c r="LOY33" s="15"/>
      <c r="LPE33" s="118"/>
      <c r="LPF33" s="117"/>
      <c r="LPG33" s="105"/>
      <c r="LPH33" s="117"/>
      <c r="LPP33" s="116"/>
      <c r="LPS33" s="15"/>
      <c r="LPT33" s="15"/>
      <c r="LPZ33" s="118"/>
      <c r="LQA33" s="117"/>
      <c r="LQB33" s="105"/>
      <c r="LQC33" s="117"/>
      <c r="LQK33" s="116"/>
      <c r="LQN33" s="15"/>
      <c r="LQO33" s="15"/>
      <c r="LQU33" s="118"/>
      <c r="LQV33" s="117"/>
      <c r="LQW33" s="105"/>
      <c r="LQX33" s="117"/>
      <c r="LRF33" s="116"/>
      <c r="LRI33" s="15"/>
      <c r="LRJ33" s="15"/>
      <c r="LRP33" s="118"/>
      <c r="LRQ33" s="117"/>
      <c r="LRR33" s="105"/>
      <c r="LRS33" s="117"/>
      <c r="LSA33" s="116"/>
      <c r="LSD33" s="15"/>
      <c r="LSE33" s="15"/>
      <c r="LSK33" s="118"/>
      <c r="LSL33" s="117"/>
      <c r="LSM33" s="105"/>
      <c r="LSN33" s="117"/>
      <c r="LSV33" s="116"/>
      <c r="LSY33" s="15"/>
      <c r="LSZ33" s="15"/>
      <c r="LTF33" s="118"/>
      <c r="LTG33" s="117"/>
      <c r="LTH33" s="105"/>
      <c r="LTI33" s="117"/>
      <c r="LTQ33" s="116"/>
      <c r="LTT33" s="15"/>
      <c r="LTU33" s="15"/>
      <c r="LUA33" s="118"/>
      <c r="LUB33" s="117"/>
      <c r="LUC33" s="105"/>
      <c r="LUD33" s="117"/>
      <c r="LUL33" s="116"/>
      <c r="LUO33" s="15"/>
      <c r="LUP33" s="15"/>
      <c r="LUV33" s="118"/>
      <c r="LUW33" s="117"/>
      <c r="LUX33" s="105"/>
      <c r="LUY33" s="117"/>
      <c r="LVG33" s="116"/>
      <c r="LVJ33" s="15"/>
      <c r="LVK33" s="15"/>
      <c r="LVQ33" s="118"/>
      <c r="LVR33" s="117"/>
      <c r="LVS33" s="105"/>
      <c r="LVT33" s="117"/>
      <c r="LWB33" s="116"/>
      <c r="LWE33" s="15"/>
      <c r="LWF33" s="15"/>
      <c r="LWL33" s="118"/>
      <c r="LWM33" s="117"/>
      <c r="LWN33" s="105"/>
      <c r="LWO33" s="117"/>
      <c r="LWW33" s="116"/>
      <c r="LWZ33" s="15"/>
      <c r="LXA33" s="15"/>
      <c r="LXG33" s="118"/>
      <c r="LXH33" s="117"/>
      <c r="LXI33" s="105"/>
      <c r="LXJ33" s="117"/>
      <c r="LXR33" s="116"/>
      <c r="LXU33" s="15"/>
      <c r="LXV33" s="15"/>
      <c r="LYB33" s="118"/>
      <c r="LYC33" s="117"/>
      <c r="LYD33" s="105"/>
      <c r="LYE33" s="117"/>
      <c r="LYM33" s="116"/>
      <c r="LYP33" s="15"/>
      <c r="LYQ33" s="15"/>
      <c r="LYW33" s="118"/>
      <c r="LYX33" s="117"/>
      <c r="LYY33" s="105"/>
      <c r="LYZ33" s="117"/>
      <c r="LZH33" s="116"/>
      <c r="LZK33" s="15"/>
      <c r="LZL33" s="15"/>
      <c r="LZR33" s="118"/>
      <c r="LZS33" s="117"/>
      <c r="LZT33" s="105"/>
      <c r="LZU33" s="117"/>
      <c r="MAC33" s="116"/>
      <c r="MAF33" s="15"/>
      <c r="MAG33" s="15"/>
      <c r="MAM33" s="118"/>
      <c r="MAN33" s="117"/>
      <c r="MAO33" s="105"/>
      <c r="MAP33" s="117"/>
      <c r="MAX33" s="116"/>
      <c r="MBA33" s="15"/>
      <c r="MBB33" s="15"/>
      <c r="MBH33" s="118"/>
      <c r="MBI33" s="117"/>
      <c r="MBJ33" s="105"/>
      <c r="MBK33" s="117"/>
      <c r="MBS33" s="116"/>
      <c r="MBV33" s="15"/>
      <c r="MBW33" s="15"/>
      <c r="MCC33" s="118"/>
      <c r="MCD33" s="117"/>
      <c r="MCE33" s="105"/>
      <c r="MCF33" s="117"/>
      <c r="MCN33" s="116"/>
      <c r="MCQ33" s="15"/>
      <c r="MCR33" s="15"/>
      <c r="MCX33" s="118"/>
      <c r="MCY33" s="117"/>
      <c r="MCZ33" s="105"/>
      <c r="MDA33" s="117"/>
      <c r="MDI33" s="116"/>
      <c r="MDL33" s="15"/>
      <c r="MDM33" s="15"/>
      <c r="MDS33" s="118"/>
      <c r="MDT33" s="117"/>
      <c r="MDU33" s="105"/>
      <c r="MDV33" s="117"/>
      <c r="MED33" s="116"/>
      <c r="MEG33" s="15"/>
      <c r="MEH33" s="15"/>
      <c r="MEN33" s="118"/>
      <c r="MEO33" s="117"/>
      <c r="MEP33" s="105"/>
      <c r="MEQ33" s="117"/>
      <c r="MEY33" s="116"/>
      <c r="MFB33" s="15"/>
      <c r="MFC33" s="15"/>
      <c r="MFI33" s="118"/>
      <c r="MFJ33" s="117"/>
      <c r="MFK33" s="105"/>
      <c r="MFL33" s="117"/>
      <c r="MFT33" s="116"/>
      <c r="MFW33" s="15"/>
      <c r="MFX33" s="15"/>
      <c r="MGD33" s="118"/>
      <c r="MGE33" s="117"/>
      <c r="MGF33" s="105"/>
      <c r="MGG33" s="117"/>
      <c r="MGO33" s="116"/>
      <c r="MGR33" s="15"/>
      <c r="MGS33" s="15"/>
      <c r="MGY33" s="118"/>
      <c r="MGZ33" s="117"/>
      <c r="MHA33" s="105"/>
      <c r="MHB33" s="117"/>
      <c r="MHJ33" s="116"/>
      <c r="MHM33" s="15"/>
      <c r="MHN33" s="15"/>
      <c r="MHT33" s="118"/>
      <c r="MHU33" s="117"/>
      <c r="MHV33" s="105"/>
      <c r="MHW33" s="117"/>
      <c r="MIE33" s="116"/>
      <c r="MIH33" s="15"/>
      <c r="MII33" s="15"/>
      <c r="MIO33" s="118"/>
      <c r="MIP33" s="117"/>
      <c r="MIQ33" s="105"/>
      <c r="MIR33" s="117"/>
      <c r="MIZ33" s="116"/>
      <c r="MJC33" s="15"/>
      <c r="MJD33" s="15"/>
      <c r="MJJ33" s="118"/>
      <c r="MJK33" s="117"/>
      <c r="MJL33" s="105"/>
      <c r="MJM33" s="117"/>
      <c r="MJU33" s="116"/>
      <c r="MJX33" s="15"/>
      <c r="MJY33" s="15"/>
      <c r="MKE33" s="118"/>
      <c r="MKF33" s="117"/>
      <c r="MKG33" s="105"/>
      <c r="MKH33" s="117"/>
      <c r="MKP33" s="116"/>
      <c r="MKS33" s="15"/>
      <c r="MKT33" s="15"/>
      <c r="MKZ33" s="118"/>
      <c r="MLA33" s="117"/>
      <c r="MLB33" s="105"/>
      <c r="MLC33" s="117"/>
      <c r="MLK33" s="116"/>
      <c r="MLN33" s="15"/>
      <c r="MLO33" s="15"/>
      <c r="MLU33" s="118"/>
      <c r="MLV33" s="117"/>
      <c r="MLW33" s="105"/>
      <c r="MLX33" s="117"/>
      <c r="MMF33" s="116"/>
      <c r="MMI33" s="15"/>
      <c r="MMJ33" s="15"/>
      <c r="MMP33" s="118"/>
      <c r="MMQ33" s="117"/>
      <c r="MMR33" s="105"/>
      <c r="MMS33" s="117"/>
      <c r="MNA33" s="116"/>
      <c r="MND33" s="15"/>
      <c r="MNE33" s="15"/>
      <c r="MNK33" s="118"/>
      <c r="MNL33" s="117"/>
      <c r="MNM33" s="105"/>
      <c r="MNN33" s="117"/>
      <c r="MNV33" s="116"/>
      <c r="MNY33" s="15"/>
      <c r="MNZ33" s="15"/>
      <c r="MOF33" s="118"/>
      <c r="MOG33" s="117"/>
      <c r="MOH33" s="105"/>
      <c r="MOI33" s="117"/>
      <c r="MOQ33" s="116"/>
      <c r="MOT33" s="15"/>
      <c r="MOU33" s="15"/>
      <c r="MPA33" s="118"/>
      <c r="MPB33" s="117"/>
      <c r="MPC33" s="105"/>
      <c r="MPD33" s="117"/>
      <c r="MPL33" s="116"/>
      <c r="MPO33" s="15"/>
      <c r="MPP33" s="15"/>
      <c r="MPV33" s="118"/>
      <c r="MPW33" s="117"/>
      <c r="MPX33" s="105"/>
      <c r="MPY33" s="117"/>
      <c r="MQG33" s="116"/>
      <c r="MQJ33" s="15"/>
      <c r="MQK33" s="15"/>
      <c r="MQQ33" s="118"/>
      <c r="MQR33" s="117"/>
      <c r="MQS33" s="105"/>
      <c r="MQT33" s="117"/>
      <c r="MRB33" s="116"/>
      <c r="MRE33" s="15"/>
      <c r="MRF33" s="15"/>
      <c r="MRL33" s="118"/>
      <c r="MRM33" s="117"/>
      <c r="MRN33" s="105"/>
      <c r="MRO33" s="117"/>
      <c r="MRW33" s="116"/>
      <c r="MRZ33" s="15"/>
      <c r="MSA33" s="15"/>
      <c r="MSG33" s="118"/>
      <c r="MSH33" s="117"/>
      <c r="MSI33" s="105"/>
      <c r="MSJ33" s="117"/>
      <c r="MSR33" s="116"/>
      <c r="MSU33" s="15"/>
      <c r="MSV33" s="15"/>
      <c r="MTB33" s="118"/>
      <c r="MTC33" s="117"/>
      <c r="MTD33" s="105"/>
      <c r="MTE33" s="117"/>
      <c r="MTM33" s="116"/>
      <c r="MTP33" s="15"/>
      <c r="MTQ33" s="15"/>
      <c r="MTW33" s="118"/>
      <c r="MTX33" s="117"/>
      <c r="MTY33" s="105"/>
      <c r="MTZ33" s="117"/>
      <c r="MUH33" s="116"/>
      <c r="MUK33" s="15"/>
      <c r="MUL33" s="15"/>
      <c r="MUR33" s="118"/>
      <c r="MUS33" s="117"/>
      <c r="MUT33" s="105"/>
      <c r="MUU33" s="117"/>
      <c r="MVC33" s="116"/>
      <c r="MVF33" s="15"/>
      <c r="MVG33" s="15"/>
      <c r="MVM33" s="118"/>
      <c r="MVN33" s="117"/>
      <c r="MVO33" s="105"/>
      <c r="MVP33" s="117"/>
      <c r="MVX33" s="116"/>
      <c r="MWA33" s="15"/>
      <c r="MWB33" s="15"/>
      <c r="MWH33" s="118"/>
      <c r="MWI33" s="117"/>
      <c r="MWJ33" s="105"/>
      <c r="MWK33" s="117"/>
      <c r="MWS33" s="116"/>
      <c r="MWV33" s="15"/>
      <c r="MWW33" s="15"/>
      <c r="MXC33" s="118"/>
      <c r="MXD33" s="117"/>
      <c r="MXE33" s="105"/>
      <c r="MXF33" s="117"/>
      <c r="MXN33" s="116"/>
      <c r="MXQ33" s="15"/>
      <c r="MXR33" s="15"/>
      <c r="MXX33" s="118"/>
      <c r="MXY33" s="117"/>
      <c r="MXZ33" s="105"/>
      <c r="MYA33" s="117"/>
      <c r="MYI33" s="116"/>
      <c r="MYL33" s="15"/>
      <c r="MYM33" s="15"/>
      <c r="MYS33" s="118"/>
      <c r="MYT33" s="117"/>
      <c r="MYU33" s="105"/>
      <c r="MYV33" s="117"/>
      <c r="MZD33" s="116"/>
      <c r="MZG33" s="15"/>
      <c r="MZH33" s="15"/>
      <c r="MZN33" s="118"/>
      <c r="MZO33" s="117"/>
      <c r="MZP33" s="105"/>
      <c r="MZQ33" s="117"/>
      <c r="MZY33" s="116"/>
      <c r="NAB33" s="15"/>
      <c r="NAC33" s="15"/>
      <c r="NAI33" s="118"/>
      <c r="NAJ33" s="117"/>
      <c r="NAK33" s="105"/>
      <c r="NAL33" s="117"/>
      <c r="NAT33" s="116"/>
      <c r="NAW33" s="15"/>
      <c r="NAX33" s="15"/>
      <c r="NBD33" s="118"/>
      <c r="NBE33" s="117"/>
      <c r="NBF33" s="105"/>
      <c r="NBG33" s="117"/>
      <c r="NBO33" s="116"/>
      <c r="NBR33" s="15"/>
      <c r="NBS33" s="15"/>
      <c r="NBY33" s="118"/>
      <c r="NBZ33" s="117"/>
      <c r="NCA33" s="105"/>
      <c r="NCB33" s="117"/>
      <c r="NCJ33" s="116"/>
      <c r="NCM33" s="15"/>
      <c r="NCN33" s="15"/>
      <c r="NCT33" s="118"/>
      <c r="NCU33" s="117"/>
      <c r="NCV33" s="105"/>
      <c r="NCW33" s="117"/>
      <c r="NDE33" s="116"/>
      <c r="NDH33" s="15"/>
      <c r="NDI33" s="15"/>
      <c r="NDO33" s="118"/>
      <c r="NDP33" s="117"/>
      <c r="NDQ33" s="105"/>
      <c r="NDR33" s="117"/>
      <c r="NDZ33" s="116"/>
      <c r="NEC33" s="15"/>
      <c r="NED33" s="15"/>
      <c r="NEJ33" s="118"/>
      <c r="NEK33" s="117"/>
      <c r="NEL33" s="105"/>
      <c r="NEM33" s="117"/>
      <c r="NEU33" s="116"/>
      <c r="NEX33" s="15"/>
      <c r="NEY33" s="15"/>
      <c r="NFE33" s="118"/>
      <c r="NFF33" s="117"/>
      <c r="NFG33" s="105"/>
      <c r="NFH33" s="117"/>
      <c r="NFP33" s="116"/>
      <c r="NFS33" s="15"/>
      <c r="NFT33" s="15"/>
      <c r="NFZ33" s="118"/>
      <c r="NGA33" s="117"/>
      <c r="NGB33" s="105"/>
      <c r="NGC33" s="117"/>
      <c r="NGK33" s="116"/>
      <c r="NGN33" s="15"/>
      <c r="NGO33" s="15"/>
      <c r="NGU33" s="118"/>
      <c r="NGV33" s="117"/>
      <c r="NGW33" s="105"/>
      <c r="NGX33" s="117"/>
      <c r="NHF33" s="116"/>
      <c r="NHI33" s="15"/>
      <c r="NHJ33" s="15"/>
      <c r="NHP33" s="118"/>
      <c r="NHQ33" s="117"/>
      <c r="NHR33" s="105"/>
      <c r="NHS33" s="117"/>
      <c r="NIA33" s="116"/>
      <c r="NID33" s="15"/>
      <c r="NIE33" s="15"/>
      <c r="NIK33" s="118"/>
      <c r="NIL33" s="117"/>
      <c r="NIM33" s="105"/>
      <c r="NIN33" s="117"/>
      <c r="NIV33" s="116"/>
      <c r="NIY33" s="15"/>
      <c r="NIZ33" s="15"/>
      <c r="NJF33" s="118"/>
      <c r="NJG33" s="117"/>
      <c r="NJH33" s="105"/>
      <c r="NJI33" s="117"/>
      <c r="NJQ33" s="116"/>
      <c r="NJT33" s="15"/>
      <c r="NJU33" s="15"/>
      <c r="NKA33" s="118"/>
      <c r="NKB33" s="117"/>
      <c r="NKC33" s="105"/>
      <c r="NKD33" s="117"/>
      <c r="NKL33" s="116"/>
      <c r="NKO33" s="15"/>
      <c r="NKP33" s="15"/>
      <c r="NKV33" s="118"/>
      <c r="NKW33" s="117"/>
      <c r="NKX33" s="105"/>
      <c r="NKY33" s="117"/>
      <c r="NLG33" s="116"/>
      <c r="NLJ33" s="15"/>
      <c r="NLK33" s="15"/>
      <c r="NLQ33" s="118"/>
      <c r="NLR33" s="117"/>
      <c r="NLS33" s="105"/>
      <c r="NLT33" s="117"/>
      <c r="NMB33" s="116"/>
      <c r="NME33" s="15"/>
      <c r="NMF33" s="15"/>
      <c r="NML33" s="118"/>
      <c r="NMM33" s="117"/>
      <c r="NMN33" s="105"/>
      <c r="NMO33" s="117"/>
      <c r="NMW33" s="116"/>
      <c r="NMZ33" s="15"/>
      <c r="NNA33" s="15"/>
      <c r="NNG33" s="118"/>
      <c r="NNH33" s="117"/>
      <c r="NNI33" s="105"/>
      <c r="NNJ33" s="117"/>
      <c r="NNR33" s="116"/>
      <c r="NNU33" s="15"/>
      <c r="NNV33" s="15"/>
      <c r="NOB33" s="118"/>
      <c r="NOC33" s="117"/>
      <c r="NOD33" s="105"/>
      <c r="NOE33" s="117"/>
      <c r="NOM33" s="116"/>
      <c r="NOP33" s="15"/>
      <c r="NOQ33" s="15"/>
      <c r="NOW33" s="118"/>
      <c r="NOX33" s="117"/>
      <c r="NOY33" s="105"/>
      <c r="NOZ33" s="117"/>
      <c r="NPH33" s="116"/>
      <c r="NPK33" s="15"/>
      <c r="NPL33" s="15"/>
      <c r="NPR33" s="118"/>
      <c r="NPS33" s="117"/>
      <c r="NPT33" s="105"/>
      <c r="NPU33" s="117"/>
      <c r="NQC33" s="116"/>
      <c r="NQF33" s="15"/>
      <c r="NQG33" s="15"/>
      <c r="NQM33" s="118"/>
      <c r="NQN33" s="117"/>
      <c r="NQO33" s="105"/>
      <c r="NQP33" s="117"/>
      <c r="NQX33" s="116"/>
      <c r="NRA33" s="15"/>
      <c r="NRB33" s="15"/>
      <c r="NRH33" s="118"/>
      <c r="NRI33" s="117"/>
      <c r="NRJ33" s="105"/>
      <c r="NRK33" s="117"/>
      <c r="NRS33" s="116"/>
      <c r="NRV33" s="15"/>
      <c r="NRW33" s="15"/>
      <c r="NSC33" s="118"/>
      <c r="NSD33" s="117"/>
      <c r="NSE33" s="105"/>
      <c r="NSF33" s="117"/>
      <c r="NSN33" s="116"/>
      <c r="NSQ33" s="15"/>
      <c r="NSR33" s="15"/>
      <c r="NSX33" s="118"/>
      <c r="NSY33" s="117"/>
      <c r="NSZ33" s="105"/>
      <c r="NTA33" s="117"/>
      <c r="NTI33" s="116"/>
      <c r="NTL33" s="15"/>
      <c r="NTM33" s="15"/>
      <c r="NTS33" s="118"/>
      <c r="NTT33" s="117"/>
      <c r="NTU33" s="105"/>
      <c r="NTV33" s="117"/>
      <c r="NUD33" s="116"/>
      <c r="NUG33" s="15"/>
      <c r="NUH33" s="15"/>
      <c r="NUN33" s="118"/>
      <c r="NUO33" s="117"/>
      <c r="NUP33" s="105"/>
      <c r="NUQ33" s="117"/>
      <c r="NUY33" s="116"/>
      <c r="NVB33" s="15"/>
      <c r="NVC33" s="15"/>
      <c r="NVI33" s="118"/>
      <c r="NVJ33" s="117"/>
      <c r="NVK33" s="105"/>
      <c r="NVL33" s="117"/>
      <c r="NVT33" s="116"/>
      <c r="NVW33" s="15"/>
      <c r="NVX33" s="15"/>
      <c r="NWD33" s="118"/>
      <c r="NWE33" s="117"/>
      <c r="NWF33" s="105"/>
      <c r="NWG33" s="117"/>
      <c r="NWO33" s="116"/>
      <c r="NWR33" s="15"/>
      <c r="NWS33" s="15"/>
      <c r="NWY33" s="118"/>
      <c r="NWZ33" s="117"/>
      <c r="NXA33" s="105"/>
      <c r="NXB33" s="117"/>
      <c r="NXJ33" s="116"/>
      <c r="NXM33" s="15"/>
      <c r="NXN33" s="15"/>
      <c r="NXT33" s="118"/>
      <c r="NXU33" s="117"/>
      <c r="NXV33" s="105"/>
      <c r="NXW33" s="117"/>
      <c r="NYE33" s="116"/>
      <c r="NYH33" s="15"/>
      <c r="NYI33" s="15"/>
      <c r="NYO33" s="118"/>
      <c r="NYP33" s="117"/>
      <c r="NYQ33" s="105"/>
      <c r="NYR33" s="117"/>
      <c r="NYZ33" s="116"/>
      <c r="NZC33" s="15"/>
      <c r="NZD33" s="15"/>
      <c r="NZJ33" s="118"/>
      <c r="NZK33" s="117"/>
      <c r="NZL33" s="105"/>
      <c r="NZM33" s="117"/>
      <c r="NZU33" s="116"/>
      <c r="NZX33" s="15"/>
      <c r="NZY33" s="15"/>
      <c r="OAE33" s="118"/>
      <c r="OAF33" s="117"/>
      <c r="OAG33" s="105"/>
      <c r="OAH33" s="117"/>
      <c r="OAP33" s="116"/>
      <c r="OAS33" s="15"/>
      <c r="OAT33" s="15"/>
      <c r="OAZ33" s="118"/>
      <c r="OBA33" s="117"/>
      <c r="OBB33" s="105"/>
      <c r="OBC33" s="117"/>
      <c r="OBK33" s="116"/>
      <c r="OBN33" s="15"/>
      <c r="OBO33" s="15"/>
      <c r="OBU33" s="118"/>
      <c r="OBV33" s="117"/>
      <c r="OBW33" s="105"/>
      <c r="OBX33" s="117"/>
      <c r="OCF33" s="116"/>
      <c r="OCI33" s="15"/>
      <c r="OCJ33" s="15"/>
      <c r="OCP33" s="118"/>
      <c r="OCQ33" s="117"/>
      <c r="OCR33" s="105"/>
      <c r="OCS33" s="117"/>
      <c r="ODA33" s="116"/>
      <c r="ODD33" s="15"/>
      <c r="ODE33" s="15"/>
      <c r="ODK33" s="118"/>
      <c r="ODL33" s="117"/>
      <c r="ODM33" s="105"/>
      <c r="ODN33" s="117"/>
      <c r="ODV33" s="116"/>
      <c r="ODY33" s="15"/>
      <c r="ODZ33" s="15"/>
      <c r="OEF33" s="118"/>
      <c r="OEG33" s="117"/>
      <c r="OEH33" s="105"/>
      <c r="OEI33" s="117"/>
      <c r="OEQ33" s="116"/>
      <c r="OET33" s="15"/>
      <c r="OEU33" s="15"/>
      <c r="OFA33" s="118"/>
      <c r="OFB33" s="117"/>
      <c r="OFC33" s="105"/>
      <c r="OFD33" s="117"/>
      <c r="OFL33" s="116"/>
      <c r="OFO33" s="15"/>
      <c r="OFP33" s="15"/>
      <c r="OFV33" s="118"/>
      <c r="OFW33" s="117"/>
      <c r="OFX33" s="105"/>
      <c r="OFY33" s="117"/>
      <c r="OGG33" s="116"/>
      <c r="OGJ33" s="15"/>
      <c r="OGK33" s="15"/>
      <c r="OGQ33" s="118"/>
      <c r="OGR33" s="117"/>
      <c r="OGS33" s="105"/>
      <c r="OGT33" s="117"/>
      <c r="OHB33" s="116"/>
      <c r="OHE33" s="15"/>
      <c r="OHF33" s="15"/>
      <c r="OHL33" s="118"/>
      <c r="OHM33" s="117"/>
      <c r="OHN33" s="105"/>
      <c r="OHO33" s="117"/>
      <c r="OHW33" s="116"/>
      <c r="OHZ33" s="15"/>
      <c r="OIA33" s="15"/>
      <c r="OIG33" s="118"/>
      <c r="OIH33" s="117"/>
      <c r="OII33" s="105"/>
      <c r="OIJ33" s="117"/>
      <c r="OIR33" s="116"/>
      <c r="OIU33" s="15"/>
      <c r="OIV33" s="15"/>
      <c r="OJB33" s="118"/>
      <c r="OJC33" s="117"/>
      <c r="OJD33" s="105"/>
      <c r="OJE33" s="117"/>
      <c r="OJM33" s="116"/>
      <c r="OJP33" s="15"/>
      <c r="OJQ33" s="15"/>
      <c r="OJW33" s="118"/>
      <c r="OJX33" s="117"/>
      <c r="OJY33" s="105"/>
      <c r="OJZ33" s="117"/>
      <c r="OKH33" s="116"/>
      <c r="OKK33" s="15"/>
      <c r="OKL33" s="15"/>
      <c r="OKR33" s="118"/>
      <c r="OKS33" s="117"/>
      <c r="OKT33" s="105"/>
      <c r="OKU33" s="117"/>
      <c r="OLC33" s="116"/>
      <c r="OLF33" s="15"/>
      <c r="OLG33" s="15"/>
      <c r="OLM33" s="118"/>
      <c r="OLN33" s="117"/>
      <c r="OLO33" s="105"/>
      <c r="OLP33" s="117"/>
      <c r="OLX33" s="116"/>
      <c r="OMA33" s="15"/>
      <c r="OMB33" s="15"/>
      <c r="OMH33" s="118"/>
      <c r="OMI33" s="117"/>
      <c r="OMJ33" s="105"/>
      <c r="OMK33" s="117"/>
      <c r="OMS33" s="116"/>
      <c r="OMV33" s="15"/>
      <c r="OMW33" s="15"/>
      <c r="ONC33" s="118"/>
      <c r="OND33" s="117"/>
      <c r="ONE33" s="105"/>
      <c r="ONF33" s="117"/>
      <c r="ONN33" s="116"/>
      <c r="ONQ33" s="15"/>
      <c r="ONR33" s="15"/>
      <c r="ONX33" s="118"/>
      <c r="ONY33" s="117"/>
      <c r="ONZ33" s="105"/>
      <c r="OOA33" s="117"/>
      <c r="OOI33" s="116"/>
      <c r="OOL33" s="15"/>
      <c r="OOM33" s="15"/>
      <c r="OOS33" s="118"/>
      <c r="OOT33" s="117"/>
      <c r="OOU33" s="105"/>
      <c r="OOV33" s="117"/>
      <c r="OPD33" s="116"/>
      <c r="OPG33" s="15"/>
      <c r="OPH33" s="15"/>
      <c r="OPN33" s="118"/>
      <c r="OPO33" s="117"/>
      <c r="OPP33" s="105"/>
      <c r="OPQ33" s="117"/>
      <c r="OPY33" s="116"/>
      <c r="OQB33" s="15"/>
      <c r="OQC33" s="15"/>
      <c r="OQI33" s="118"/>
      <c r="OQJ33" s="117"/>
      <c r="OQK33" s="105"/>
      <c r="OQL33" s="117"/>
      <c r="OQT33" s="116"/>
      <c r="OQW33" s="15"/>
      <c r="OQX33" s="15"/>
      <c r="ORD33" s="118"/>
      <c r="ORE33" s="117"/>
      <c r="ORF33" s="105"/>
      <c r="ORG33" s="117"/>
      <c r="ORO33" s="116"/>
      <c r="ORR33" s="15"/>
      <c r="ORS33" s="15"/>
      <c r="ORY33" s="118"/>
      <c r="ORZ33" s="117"/>
      <c r="OSA33" s="105"/>
      <c r="OSB33" s="117"/>
      <c r="OSJ33" s="116"/>
      <c r="OSM33" s="15"/>
      <c r="OSN33" s="15"/>
      <c r="OST33" s="118"/>
      <c r="OSU33" s="117"/>
      <c r="OSV33" s="105"/>
      <c r="OSW33" s="117"/>
      <c r="OTE33" s="116"/>
      <c r="OTH33" s="15"/>
      <c r="OTI33" s="15"/>
      <c r="OTO33" s="118"/>
      <c r="OTP33" s="117"/>
      <c r="OTQ33" s="105"/>
      <c r="OTR33" s="117"/>
      <c r="OTZ33" s="116"/>
      <c r="OUC33" s="15"/>
      <c r="OUD33" s="15"/>
      <c r="OUJ33" s="118"/>
      <c r="OUK33" s="117"/>
      <c r="OUL33" s="105"/>
      <c r="OUM33" s="117"/>
      <c r="OUU33" s="116"/>
      <c r="OUX33" s="15"/>
      <c r="OUY33" s="15"/>
      <c r="OVE33" s="118"/>
      <c r="OVF33" s="117"/>
      <c r="OVG33" s="105"/>
      <c r="OVH33" s="117"/>
      <c r="OVP33" s="116"/>
      <c r="OVS33" s="15"/>
      <c r="OVT33" s="15"/>
      <c r="OVZ33" s="118"/>
      <c r="OWA33" s="117"/>
      <c r="OWB33" s="105"/>
      <c r="OWC33" s="117"/>
      <c r="OWK33" s="116"/>
      <c r="OWN33" s="15"/>
      <c r="OWO33" s="15"/>
      <c r="OWU33" s="118"/>
      <c r="OWV33" s="117"/>
      <c r="OWW33" s="105"/>
      <c r="OWX33" s="117"/>
      <c r="OXF33" s="116"/>
      <c r="OXI33" s="15"/>
      <c r="OXJ33" s="15"/>
      <c r="OXP33" s="118"/>
      <c r="OXQ33" s="117"/>
      <c r="OXR33" s="105"/>
      <c r="OXS33" s="117"/>
      <c r="OYA33" s="116"/>
      <c r="OYD33" s="15"/>
      <c r="OYE33" s="15"/>
      <c r="OYK33" s="118"/>
      <c r="OYL33" s="117"/>
      <c r="OYM33" s="105"/>
      <c r="OYN33" s="117"/>
      <c r="OYV33" s="116"/>
      <c r="OYY33" s="15"/>
      <c r="OYZ33" s="15"/>
      <c r="OZF33" s="118"/>
      <c r="OZG33" s="117"/>
      <c r="OZH33" s="105"/>
      <c r="OZI33" s="117"/>
      <c r="OZQ33" s="116"/>
      <c r="OZT33" s="15"/>
      <c r="OZU33" s="15"/>
      <c r="PAA33" s="118"/>
      <c r="PAB33" s="117"/>
      <c r="PAC33" s="105"/>
      <c r="PAD33" s="117"/>
      <c r="PAL33" s="116"/>
      <c r="PAO33" s="15"/>
      <c r="PAP33" s="15"/>
      <c r="PAV33" s="118"/>
      <c r="PAW33" s="117"/>
      <c r="PAX33" s="105"/>
      <c r="PAY33" s="117"/>
      <c r="PBG33" s="116"/>
      <c r="PBJ33" s="15"/>
      <c r="PBK33" s="15"/>
      <c r="PBQ33" s="118"/>
      <c r="PBR33" s="117"/>
      <c r="PBS33" s="105"/>
      <c r="PBT33" s="117"/>
      <c r="PCB33" s="116"/>
      <c r="PCE33" s="15"/>
      <c r="PCF33" s="15"/>
      <c r="PCL33" s="118"/>
      <c r="PCM33" s="117"/>
      <c r="PCN33" s="105"/>
      <c r="PCO33" s="117"/>
      <c r="PCW33" s="116"/>
      <c r="PCZ33" s="15"/>
      <c r="PDA33" s="15"/>
      <c r="PDG33" s="118"/>
      <c r="PDH33" s="117"/>
      <c r="PDI33" s="105"/>
      <c r="PDJ33" s="117"/>
      <c r="PDR33" s="116"/>
      <c r="PDU33" s="15"/>
      <c r="PDV33" s="15"/>
      <c r="PEB33" s="118"/>
      <c r="PEC33" s="117"/>
      <c r="PED33" s="105"/>
      <c r="PEE33" s="117"/>
      <c r="PEM33" s="116"/>
      <c r="PEP33" s="15"/>
      <c r="PEQ33" s="15"/>
      <c r="PEW33" s="118"/>
      <c r="PEX33" s="117"/>
      <c r="PEY33" s="105"/>
      <c r="PEZ33" s="117"/>
      <c r="PFH33" s="116"/>
      <c r="PFK33" s="15"/>
      <c r="PFL33" s="15"/>
      <c r="PFR33" s="118"/>
      <c r="PFS33" s="117"/>
      <c r="PFT33" s="105"/>
      <c r="PFU33" s="117"/>
      <c r="PGC33" s="116"/>
      <c r="PGF33" s="15"/>
      <c r="PGG33" s="15"/>
      <c r="PGM33" s="118"/>
      <c r="PGN33" s="117"/>
      <c r="PGO33" s="105"/>
      <c r="PGP33" s="117"/>
      <c r="PGX33" s="116"/>
      <c r="PHA33" s="15"/>
      <c r="PHB33" s="15"/>
      <c r="PHH33" s="118"/>
      <c r="PHI33" s="117"/>
      <c r="PHJ33" s="105"/>
      <c r="PHK33" s="117"/>
      <c r="PHS33" s="116"/>
      <c r="PHV33" s="15"/>
      <c r="PHW33" s="15"/>
      <c r="PIC33" s="118"/>
      <c r="PID33" s="117"/>
      <c r="PIE33" s="105"/>
      <c r="PIF33" s="117"/>
      <c r="PIN33" s="116"/>
      <c r="PIQ33" s="15"/>
      <c r="PIR33" s="15"/>
      <c r="PIX33" s="118"/>
      <c r="PIY33" s="117"/>
      <c r="PIZ33" s="105"/>
      <c r="PJA33" s="117"/>
      <c r="PJI33" s="116"/>
      <c r="PJL33" s="15"/>
      <c r="PJM33" s="15"/>
      <c r="PJS33" s="118"/>
      <c r="PJT33" s="117"/>
      <c r="PJU33" s="105"/>
      <c r="PJV33" s="117"/>
      <c r="PKD33" s="116"/>
      <c r="PKG33" s="15"/>
      <c r="PKH33" s="15"/>
      <c r="PKN33" s="118"/>
      <c r="PKO33" s="117"/>
      <c r="PKP33" s="105"/>
      <c r="PKQ33" s="117"/>
      <c r="PKY33" s="116"/>
      <c r="PLB33" s="15"/>
      <c r="PLC33" s="15"/>
      <c r="PLI33" s="118"/>
      <c r="PLJ33" s="117"/>
      <c r="PLK33" s="105"/>
      <c r="PLL33" s="117"/>
      <c r="PLT33" s="116"/>
      <c r="PLW33" s="15"/>
      <c r="PLX33" s="15"/>
      <c r="PMD33" s="118"/>
      <c r="PME33" s="117"/>
      <c r="PMF33" s="105"/>
      <c r="PMG33" s="117"/>
      <c r="PMO33" s="116"/>
      <c r="PMR33" s="15"/>
      <c r="PMS33" s="15"/>
      <c r="PMY33" s="118"/>
      <c r="PMZ33" s="117"/>
      <c r="PNA33" s="105"/>
      <c r="PNB33" s="117"/>
      <c r="PNJ33" s="116"/>
      <c r="PNM33" s="15"/>
      <c r="PNN33" s="15"/>
      <c r="PNT33" s="118"/>
      <c r="PNU33" s="117"/>
      <c r="PNV33" s="105"/>
      <c r="PNW33" s="117"/>
      <c r="POE33" s="116"/>
      <c r="POH33" s="15"/>
      <c r="POI33" s="15"/>
      <c r="POO33" s="118"/>
      <c r="POP33" s="117"/>
      <c r="POQ33" s="105"/>
      <c r="POR33" s="117"/>
      <c r="POZ33" s="116"/>
      <c r="PPC33" s="15"/>
      <c r="PPD33" s="15"/>
      <c r="PPJ33" s="118"/>
      <c r="PPK33" s="117"/>
      <c r="PPL33" s="105"/>
      <c r="PPM33" s="117"/>
      <c r="PPU33" s="116"/>
      <c r="PPX33" s="15"/>
      <c r="PPY33" s="15"/>
      <c r="PQE33" s="118"/>
      <c r="PQF33" s="117"/>
      <c r="PQG33" s="105"/>
      <c r="PQH33" s="117"/>
      <c r="PQP33" s="116"/>
      <c r="PQS33" s="15"/>
      <c r="PQT33" s="15"/>
      <c r="PQZ33" s="118"/>
      <c r="PRA33" s="117"/>
      <c r="PRB33" s="105"/>
      <c r="PRC33" s="117"/>
      <c r="PRK33" s="116"/>
      <c r="PRN33" s="15"/>
      <c r="PRO33" s="15"/>
      <c r="PRU33" s="118"/>
      <c r="PRV33" s="117"/>
      <c r="PRW33" s="105"/>
      <c r="PRX33" s="117"/>
      <c r="PSF33" s="116"/>
      <c r="PSI33" s="15"/>
      <c r="PSJ33" s="15"/>
      <c r="PSP33" s="118"/>
      <c r="PSQ33" s="117"/>
      <c r="PSR33" s="105"/>
      <c r="PSS33" s="117"/>
      <c r="PTA33" s="116"/>
      <c r="PTD33" s="15"/>
      <c r="PTE33" s="15"/>
      <c r="PTK33" s="118"/>
      <c r="PTL33" s="117"/>
      <c r="PTM33" s="105"/>
      <c r="PTN33" s="117"/>
      <c r="PTV33" s="116"/>
      <c r="PTY33" s="15"/>
      <c r="PTZ33" s="15"/>
      <c r="PUF33" s="118"/>
      <c r="PUG33" s="117"/>
      <c r="PUH33" s="105"/>
      <c r="PUI33" s="117"/>
      <c r="PUQ33" s="116"/>
      <c r="PUT33" s="15"/>
      <c r="PUU33" s="15"/>
      <c r="PVA33" s="118"/>
      <c r="PVB33" s="117"/>
      <c r="PVC33" s="105"/>
      <c r="PVD33" s="117"/>
      <c r="PVL33" s="116"/>
      <c r="PVO33" s="15"/>
      <c r="PVP33" s="15"/>
      <c r="PVV33" s="118"/>
      <c r="PVW33" s="117"/>
      <c r="PVX33" s="105"/>
      <c r="PVY33" s="117"/>
      <c r="PWG33" s="116"/>
      <c r="PWJ33" s="15"/>
      <c r="PWK33" s="15"/>
      <c r="PWQ33" s="118"/>
      <c r="PWR33" s="117"/>
      <c r="PWS33" s="105"/>
      <c r="PWT33" s="117"/>
      <c r="PXB33" s="116"/>
      <c r="PXE33" s="15"/>
      <c r="PXF33" s="15"/>
      <c r="PXL33" s="118"/>
      <c r="PXM33" s="117"/>
      <c r="PXN33" s="105"/>
      <c r="PXO33" s="117"/>
      <c r="PXW33" s="116"/>
      <c r="PXZ33" s="15"/>
      <c r="PYA33" s="15"/>
      <c r="PYG33" s="118"/>
      <c r="PYH33" s="117"/>
      <c r="PYI33" s="105"/>
      <c r="PYJ33" s="117"/>
      <c r="PYR33" s="116"/>
      <c r="PYU33" s="15"/>
      <c r="PYV33" s="15"/>
      <c r="PZB33" s="118"/>
      <c r="PZC33" s="117"/>
      <c r="PZD33" s="105"/>
      <c r="PZE33" s="117"/>
      <c r="PZM33" s="116"/>
      <c r="PZP33" s="15"/>
      <c r="PZQ33" s="15"/>
      <c r="PZW33" s="118"/>
      <c r="PZX33" s="117"/>
      <c r="PZY33" s="105"/>
      <c r="PZZ33" s="117"/>
      <c r="QAH33" s="116"/>
      <c r="QAK33" s="15"/>
      <c r="QAL33" s="15"/>
      <c r="QAR33" s="118"/>
      <c r="QAS33" s="117"/>
      <c r="QAT33" s="105"/>
      <c r="QAU33" s="117"/>
      <c r="QBC33" s="116"/>
      <c r="QBF33" s="15"/>
      <c r="QBG33" s="15"/>
      <c r="QBM33" s="118"/>
      <c r="QBN33" s="117"/>
      <c r="QBO33" s="105"/>
      <c r="QBP33" s="117"/>
      <c r="QBX33" s="116"/>
      <c r="QCA33" s="15"/>
      <c r="QCB33" s="15"/>
      <c r="QCH33" s="118"/>
      <c r="QCI33" s="117"/>
      <c r="QCJ33" s="105"/>
      <c r="QCK33" s="117"/>
      <c r="QCS33" s="116"/>
      <c r="QCV33" s="15"/>
      <c r="QCW33" s="15"/>
      <c r="QDC33" s="118"/>
      <c r="QDD33" s="117"/>
      <c r="QDE33" s="105"/>
      <c r="QDF33" s="117"/>
      <c r="QDN33" s="116"/>
      <c r="QDQ33" s="15"/>
      <c r="QDR33" s="15"/>
      <c r="QDX33" s="118"/>
      <c r="QDY33" s="117"/>
      <c r="QDZ33" s="105"/>
      <c r="QEA33" s="117"/>
      <c r="QEI33" s="116"/>
      <c r="QEL33" s="15"/>
      <c r="QEM33" s="15"/>
      <c r="QES33" s="118"/>
      <c r="QET33" s="117"/>
      <c r="QEU33" s="105"/>
      <c r="QEV33" s="117"/>
      <c r="QFD33" s="116"/>
      <c r="QFG33" s="15"/>
      <c r="QFH33" s="15"/>
      <c r="QFN33" s="118"/>
      <c r="QFO33" s="117"/>
      <c r="QFP33" s="105"/>
      <c r="QFQ33" s="117"/>
      <c r="QFY33" s="116"/>
      <c r="QGB33" s="15"/>
      <c r="QGC33" s="15"/>
      <c r="QGI33" s="118"/>
      <c r="QGJ33" s="117"/>
      <c r="QGK33" s="105"/>
      <c r="QGL33" s="117"/>
      <c r="QGT33" s="116"/>
      <c r="QGW33" s="15"/>
      <c r="QGX33" s="15"/>
      <c r="QHD33" s="118"/>
      <c r="QHE33" s="117"/>
      <c r="QHF33" s="105"/>
      <c r="QHG33" s="117"/>
      <c r="QHO33" s="116"/>
      <c r="QHR33" s="15"/>
      <c r="QHS33" s="15"/>
      <c r="QHY33" s="118"/>
      <c r="QHZ33" s="117"/>
      <c r="QIA33" s="105"/>
      <c r="QIB33" s="117"/>
      <c r="QIJ33" s="116"/>
      <c r="QIM33" s="15"/>
      <c r="QIN33" s="15"/>
      <c r="QIT33" s="118"/>
      <c r="QIU33" s="117"/>
      <c r="QIV33" s="105"/>
      <c r="QIW33" s="117"/>
      <c r="QJE33" s="116"/>
      <c r="QJH33" s="15"/>
      <c r="QJI33" s="15"/>
      <c r="QJO33" s="118"/>
      <c r="QJP33" s="117"/>
      <c r="QJQ33" s="105"/>
      <c r="QJR33" s="117"/>
      <c r="QJZ33" s="116"/>
      <c r="QKC33" s="15"/>
      <c r="QKD33" s="15"/>
      <c r="QKJ33" s="118"/>
      <c r="QKK33" s="117"/>
      <c r="QKL33" s="105"/>
      <c r="QKM33" s="117"/>
      <c r="QKU33" s="116"/>
      <c r="QKX33" s="15"/>
      <c r="QKY33" s="15"/>
      <c r="QLE33" s="118"/>
      <c r="QLF33" s="117"/>
      <c r="QLG33" s="105"/>
      <c r="QLH33" s="117"/>
      <c r="QLP33" s="116"/>
      <c r="QLS33" s="15"/>
      <c r="QLT33" s="15"/>
      <c r="QLZ33" s="118"/>
      <c r="QMA33" s="117"/>
      <c r="QMB33" s="105"/>
      <c r="QMC33" s="117"/>
      <c r="QMK33" s="116"/>
      <c r="QMN33" s="15"/>
      <c r="QMO33" s="15"/>
      <c r="QMU33" s="118"/>
      <c r="QMV33" s="117"/>
      <c r="QMW33" s="105"/>
      <c r="QMX33" s="117"/>
      <c r="QNF33" s="116"/>
      <c r="QNI33" s="15"/>
      <c r="QNJ33" s="15"/>
      <c r="QNP33" s="118"/>
      <c r="QNQ33" s="117"/>
      <c r="QNR33" s="105"/>
      <c r="QNS33" s="117"/>
      <c r="QOA33" s="116"/>
      <c r="QOD33" s="15"/>
      <c r="QOE33" s="15"/>
      <c r="QOK33" s="118"/>
      <c r="QOL33" s="117"/>
      <c r="QOM33" s="105"/>
      <c r="QON33" s="117"/>
      <c r="QOV33" s="116"/>
      <c r="QOY33" s="15"/>
      <c r="QOZ33" s="15"/>
      <c r="QPF33" s="118"/>
      <c r="QPG33" s="117"/>
      <c r="QPH33" s="105"/>
      <c r="QPI33" s="117"/>
      <c r="QPQ33" s="116"/>
      <c r="QPT33" s="15"/>
      <c r="QPU33" s="15"/>
      <c r="QQA33" s="118"/>
      <c r="QQB33" s="117"/>
      <c r="QQC33" s="105"/>
      <c r="QQD33" s="117"/>
      <c r="QQL33" s="116"/>
      <c r="QQO33" s="15"/>
      <c r="QQP33" s="15"/>
      <c r="QQV33" s="118"/>
      <c r="QQW33" s="117"/>
      <c r="QQX33" s="105"/>
      <c r="QQY33" s="117"/>
      <c r="QRG33" s="116"/>
      <c r="QRJ33" s="15"/>
      <c r="QRK33" s="15"/>
      <c r="QRQ33" s="118"/>
      <c r="QRR33" s="117"/>
      <c r="QRS33" s="105"/>
      <c r="QRT33" s="117"/>
      <c r="QSB33" s="116"/>
      <c r="QSE33" s="15"/>
      <c r="QSF33" s="15"/>
      <c r="QSL33" s="118"/>
      <c r="QSM33" s="117"/>
      <c r="QSN33" s="105"/>
      <c r="QSO33" s="117"/>
      <c r="QSW33" s="116"/>
      <c r="QSZ33" s="15"/>
      <c r="QTA33" s="15"/>
      <c r="QTG33" s="118"/>
      <c r="QTH33" s="117"/>
      <c r="QTI33" s="105"/>
      <c r="QTJ33" s="117"/>
      <c r="QTR33" s="116"/>
      <c r="QTU33" s="15"/>
      <c r="QTV33" s="15"/>
      <c r="QUB33" s="118"/>
      <c r="QUC33" s="117"/>
      <c r="QUD33" s="105"/>
      <c r="QUE33" s="117"/>
      <c r="QUM33" s="116"/>
      <c r="QUP33" s="15"/>
      <c r="QUQ33" s="15"/>
      <c r="QUW33" s="118"/>
      <c r="QUX33" s="117"/>
      <c r="QUY33" s="105"/>
      <c r="QUZ33" s="117"/>
      <c r="QVH33" s="116"/>
      <c r="QVK33" s="15"/>
      <c r="QVL33" s="15"/>
      <c r="QVR33" s="118"/>
      <c r="QVS33" s="117"/>
      <c r="QVT33" s="105"/>
      <c r="QVU33" s="117"/>
      <c r="QWC33" s="116"/>
      <c r="QWF33" s="15"/>
      <c r="QWG33" s="15"/>
      <c r="QWM33" s="118"/>
      <c r="QWN33" s="117"/>
      <c r="QWO33" s="105"/>
      <c r="QWP33" s="117"/>
      <c r="QWX33" s="116"/>
      <c r="QXA33" s="15"/>
      <c r="QXB33" s="15"/>
      <c r="QXH33" s="118"/>
      <c r="QXI33" s="117"/>
      <c r="QXJ33" s="105"/>
      <c r="QXK33" s="117"/>
      <c r="QXS33" s="116"/>
      <c r="QXV33" s="15"/>
      <c r="QXW33" s="15"/>
      <c r="QYC33" s="118"/>
      <c r="QYD33" s="117"/>
      <c r="QYE33" s="105"/>
      <c r="QYF33" s="117"/>
      <c r="QYN33" s="116"/>
      <c r="QYQ33" s="15"/>
      <c r="QYR33" s="15"/>
      <c r="QYX33" s="118"/>
      <c r="QYY33" s="117"/>
      <c r="QYZ33" s="105"/>
      <c r="QZA33" s="117"/>
      <c r="QZI33" s="116"/>
      <c r="QZL33" s="15"/>
      <c r="QZM33" s="15"/>
      <c r="QZS33" s="118"/>
      <c r="QZT33" s="117"/>
      <c r="QZU33" s="105"/>
      <c r="QZV33" s="117"/>
      <c r="RAD33" s="116"/>
      <c r="RAG33" s="15"/>
      <c r="RAH33" s="15"/>
      <c r="RAN33" s="118"/>
      <c r="RAO33" s="117"/>
      <c r="RAP33" s="105"/>
      <c r="RAQ33" s="117"/>
      <c r="RAY33" s="116"/>
      <c r="RBB33" s="15"/>
      <c r="RBC33" s="15"/>
      <c r="RBI33" s="118"/>
      <c r="RBJ33" s="117"/>
      <c r="RBK33" s="105"/>
      <c r="RBL33" s="117"/>
      <c r="RBT33" s="116"/>
      <c r="RBW33" s="15"/>
      <c r="RBX33" s="15"/>
      <c r="RCD33" s="118"/>
      <c r="RCE33" s="117"/>
      <c r="RCF33" s="105"/>
      <c r="RCG33" s="117"/>
      <c r="RCO33" s="116"/>
      <c r="RCR33" s="15"/>
      <c r="RCS33" s="15"/>
      <c r="RCY33" s="118"/>
      <c r="RCZ33" s="117"/>
      <c r="RDA33" s="105"/>
      <c r="RDB33" s="117"/>
      <c r="RDJ33" s="116"/>
      <c r="RDM33" s="15"/>
      <c r="RDN33" s="15"/>
      <c r="RDT33" s="118"/>
      <c r="RDU33" s="117"/>
      <c r="RDV33" s="105"/>
      <c r="RDW33" s="117"/>
      <c r="REE33" s="116"/>
      <c r="REH33" s="15"/>
      <c r="REI33" s="15"/>
      <c r="REO33" s="118"/>
      <c r="REP33" s="117"/>
      <c r="REQ33" s="105"/>
      <c r="RER33" s="117"/>
      <c r="REZ33" s="116"/>
      <c r="RFC33" s="15"/>
      <c r="RFD33" s="15"/>
      <c r="RFJ33" s="118"/>
      <c r="RFK33" s="117"/>
      <c r="RFL33" s="105"/>
      <c r="RFM33" s="117"/>
      <c r="RFU33" s="116"/>
      <c r="RFX33" s="15"/>
      <c r="RFY33" s="15"/>
      <c r="RGE33" s="118"/>
      <c r="RGF33" s="117"/>
      <c r="RGG33" s="105"/>
      <c r="RGH33" s="117"/>
      <c r="RGP33" s="116"/>
      <c r="RGS33" s="15"/>
      <c r="RGT33" s="15"/>
      <c r="RGZ33" s="118"/>
      <c r="RHA33" s="117"/>
      <c r="RHB33" s="105"/>
      <c r="RHC33" s="117"/>
      <c r="RHK33" s="116"/>
      <c r="RHN33" s="15"/>
      <c r="RHO33" s="15"/>
      <c r="RHU33" s="118"/>
      <c r="RHV33" s="117"/>
      <c r="RHW33" s="105"/>
      <c r="RHX33" s="117"/>
      <c r="RIF33" s="116"/>
      <c r="RII33" s="15"/>
      <c r="RIJ33" s="15"/>
      <c r="RIP33" s="118"/>
      <c r="RIQ33" s="117"/>
      <c r="RIR33" s="105"/>
      <c r="RIS33" s="117"/>
      <c r="RJA33" s="116"/>
      <c r="RJD33" s="15"/>
      <c r="RJE33" s="15"/>
      <c r="RJK33" s="118"/>
      <c r="RJL33" s="117"/>
      <c r="RJM33" s="105"/>
      <c r="RJN33" s="117"/>
      <c r="RJV33" s="116"/>
      <c r="RJY33" s="15"/>
      <c r="RJZ33" s="15"/>
      <c r="RKF33" s="118"/>
      <c r="RKG33" s="117"/>
      <c r="RKH33" s="105"/>
      <c r="RKI33" s="117"/>
      <c r="RKQ33" s="116"/>
      <c r="RKT33" s="15"/>
      <c r="RKU33" s="15"/>
      <c r="RLA33" s="118"/>
      <c r="RLB33" s="117"/>
      <c r="RLC33" s="105"/>
      <c r="RLD33" s="117"/>
      <c r="RLL33" s="116"/>
      <c r="RLO33" s="15"/>
      <c r="RLP33" s="15"/>
      <c r="RLV33" s="118"/>
      <c r="RLW33" s="117"/>
      <c r="RLX33" s="105"/>
      <c r="RLY33" s="117"/>
      <c r="RMG33" s="116"/>
      <c r="RMJ33" s="15"/>
      <c r="RMK33" s="15"/>
      <c r="RMQ33" s="118"/>
      <c r="RMR33" s="117"/>
      <c r="RMS33" s="105"/>
      <c r="RMT33" s="117"/>
      <c r="RNB33" s="116"/>
      <c r="RNE33" s="15"/>
      <c r="RNF33" s="15"/>
      <c r="RNL33" s="118"/>
      <c r="RNM33" s="117"/>
      <c r="RNN33" s="105"/>
      <c r="RNO33" s="117"/>
      <c r="RNW33" s="116"/>
      <c r="RNZ33" s="15"/>
      <c r="ROA33" s="15"/>
      <c r="ROG33" s="118"/>
      <c r="ROH33" s="117"/>
      <c r="ROI33" s="105"/>
      <c r="ROJ33" s="117"/>
      <c r="ROR33" s="116"/>
      <c r="ROU33" s="15"/>
      <c r="ROV33" s="15"/>
      <c r="RPB33" s="118"/>
      <c r="RPC33" s="117"/>
      <c r="RPD33" s="105"/>
      <c r="RPE33" s="117"/>
      <c r="RPM33" s="116"/>
      <c r="RPP33" s="15"/>
      <c r="RPQ33" s="15"/>
      <c r="RPW33" s="118"/>
      <c r="RPX33" s="117"/>
      <c r="RPY33" s="105"/>
      <c r="RPZ33" s="117"/>
      <c r="RQH33" s="116"/>
      <c r="RQK33" s="15"/>
      <c r="RQL33" s="15"/>
      <c r="RQR33" s="118"/>
      <c r="RQS33" s="117"/>
      <c r="RQT33" s="105"/>
      <c r="RQU33" s="117"/>
      <c r="RRC33" s="116"/>
      <c r="RRF33" s="15"/>
      <c r="RRG33" s="15"/>
      <c r="RRM33" s="118"/>
      <c r="RRN33" s="117"/>
      <c r="RRO33" s="105"/>
      <c r="RRP33" s="117"/>
      <c r="RRX33" s="116"/>
      <c r="RSA33" s="15"/>
      <c r="RSB33" s="15"/>
      <c r="RSH33" s="118"/>
      <c r="RSI33" s="117"/>
      <c r="RSJ33" s="105"/>
      <c r="RSK33" s="117"/>
      <c r="RSS33" s="116"/>
      <c r="RSV33" s="15"/>
      <c r="RSW33" s="15"/>
      <c r="RTC33" s="118"/>
      <c r="RTD33" s="117"/>
      <c r="RTE33" s="105"/>
      <c r="RTF33" s="117"/>
      <c r="RTN33" s="116"/>
      <c r="RTQ33" s="15"/>
      <c r="RTR33" s="15"/>
      <c r="RTX33" s="118"/>
      <c r="RTY33" s="117"/>
      <c r="RTZ33" s="105"/>
      <c r="RUA33" s="117"/>
      <c r="RUI33" s="116"/>
      <c r="RUL33" s="15"/>
      <c r="RUM33" s="15"/>
      <c r="RUS33" s="118"/>
      <c r="RUT33" s="117"/>
      <c r="RUU33" s="105"/>
      <c r="RUV33" s="117"/>
      <c r="RVD33" s="116"/>
      <c r="RVG33" s="15"/>
      <c r="RVH33" s="15"/>
      <c r="RVN33" s="118"/>
      <c r="RVO33" s="117"/>
      <c r="RVP33" s="105"/>
      <c r="RVQ33" s="117"/>
      <c r="RVY33" s="116"/>
      <c r="RWB33" s="15"/>
      <c r="RWC33" s="15"/>
      <c r="RWI33" s="118"/>
      <c r="RWJ33" s="117"/>
      <c r="RWK33" s="105"/>
      <c r="RWL33" s="117"/>
      <c r="RWT33" s="116"/>
      <c r="RWW33" s="15"/>
      <c r="RWX33" s="15"/>
      <c r="RXD33" s="118"/>
      <c r="RXE33" s="117"/>
      <c r="RXF33" s="105"/>
      <c r="RXG33" s="117"/>
      <c r="RXO33" s="116"/>
      <c r="RXR33" s="15"/>
      <c r="RXS33" s="15"/>
      <c r="RXY33" s="118"/>
      <c r="RXZ33" s="117"/>
      <c r="RYA33" s="105"/>
      <c r="RYB33" s="117"/>
      <c r="RYJ33" s="116"/>
      <c r="RYM33" s="15"/>
      <c r="RYN33" s="15"/>
      <c r="RYT33" s="118"/>
      <c r="RYU33" s="117"/>
      <c r="RYV33" s="105"/>
      <c r="RYW33" s="117"/>
      <c r="RZE33" s="116"/>
      <c r="RZH33" s="15"/>
      <c r="RZI33" s="15"/>
      <c r="RZO33" s="118"/>
      <c r="RZP33" s="117"/>
      <c r="RZQ33" s="105"/>
      <c r="RZR33" s="117"/>
      <c r="RZZ33" s="116"/>
      <c r="SAC33" s="15"/>
      <c r="SAD33" s="15"/>
      <c r="SAJ33" s="118"/>
      <c r="SAK33" s="117"/>
      <c r="SAL33" s="105"/>
      <c r="SAM33" s="117"/>
      <c r="SAU33" s="116"/>
      <c r="SAX33" s="15"/>
      <c r="SAY33" s="15"/>
      <c r="SBE33" s="118"/>
      <c r="SBF33" s="117"/>
      <c r="SBG33" s="105"/>
      <c r="SBH33" s="117"/>
      <c r="SBP33" s="116"/>
      <c r="SBS33" s="15"/>
      <c r="SBT33" s="15"/>
      <c r="SBZ33" s="118"/>
      <c r="SCA33" s="117"/>
      <c r="SCB33" s="105"/>
      <c r="SCC33" s="117"/>
      <c r="SCK33" s="116"/>
      <c r="SCN33" s="15"/>
      <c r="SCO33" s="15"/>
      <c r="SCU33" s="118"/>
      <c r="SCV33" s="117"/>
      <c r="SCW33" s="105"/>
      <c r="SCX33" s="117"/>
      <c r="SDF33" s="116"/>
      <c r="SDI33" s="15"/>
      <c r="SDJ33" s="15"/>
      <c r="SDP33" s="118"/>
      <c r="SDQ33" s="117"/>
      <c r="SDR33" s="105"/>
      <c r="SDS33" s="117"/>
      <c r="SEA33" s="116"/>
      <c r="SED33" s="15"/>
      <c r="SEE33" s="15"/>
      <c r="SEK33" s="118"/>
      <c r="SEL33" s="117"/>
      <c r="SEM33" s="105"/>
      <c r="SEN33" s="117"/>
      <c r="SEV33" s="116"/>
      <c r="SEY33" s="15"/>
      <c r="SEZ33" s="15"/>
      <c r="SFF33" s="118"/>
      <c r="SFG33" s="117"/>
      <c r="SFH33" s="105"/>
      <c r="SFI33" s="117"/>
      <c r="SFQ33" s="116"/>
      <c r="SFT33" s="15"/>
      <c r="SFU33" s="15"/>
      <c r="SGA33" s="118"/>
      <c r="SGB33" s="117"/>
      <c r="SGC33" s="105"/>
      <c r="SGD33" s="117"/>
      <c r="SGL33" s="116"/>
      <c r="SGO33" s="15"/>
      <c r="SGP33" s="15"/>
      <c r="SGV33" s="118"/>
      <c r="SGW33" s="117"/>
      <c r="SGX33" s="105"/>
      <c r="SGY33" s="117"/>
      <c r="SHG33" s="116"/>
      <c r="SHJ33" s="15"/>
      <c r="SHK33" s="15"/>
      <c r="SHQ33" s="118"/>
      <c r="SHR33" s="117"/>
      <c r="SHS33" s="105"/>
      <c r="SHT33" s="117"/>
      <c r="SIB33" s="116"/>
      <c r="SIE33" s="15"/>
      <c r="SIF33" s="15"/>
      <c r="SIL33" s="118"/>
      <c r="SIM33" s="117"/>
      <c r="SIN33" s="105"/>
      <c r="SIO33" s="117"/>
      <c r="SIW33" s="116"/>
      <c r="SIZ33" s="15"/>
      <c r="SJA33" s="15"/>
      <c r="SJG33" s="118"/>
      <c r="SJH33" s="117"/>
      <c r="SJI33" s="105"/>
      <c r="SJJ33" s="117"/>
      <c r="SJR33" s="116"/>
      <c r="SJU33" s="15"/>
      <c r="SJV33" s="15"/>
      <c r="SKB33" s="118"/>
      <c r="SKC33" s="117"/>
      <c r="SKD33" s="105"/>
      <c r="SKE33" s="117"/>
      <c r="SKM33" s="116"/>
      <c r="SKP33" s="15"/>
      <c r="SKQ33" s="15"/>
      <c r="SKW33" s="118"/>
      <c r="SKX33" s="117"/>
      <c r="SKY33" s="105"/>
      <c r="SKZ33" s="117"/>
      <c r="SLH33" s="116"/>
      <c r="SLK33" s="15"/>
      <c r="SLL33" s="15"/>
      <c r="SLR33" s="118"/>
      <c r="SLS33" s="117"/>
      <c r="SLT33" s="105"/>
      <c r="SLU33" s="117"/>
      <c r="SMC33" s="116"/>
      <c r="SMF33" s="15"/>
      <c r="SMG33" s="15"/>
      <c r="SMM33" s="118"/>
      <c r="SMN33" s="117"/>
      <c r="SMO33" s="105"/>
      <c r="SMP33" s="117"/>
      <c r="SMX33" s="116"/>
      <c r="SNA33" s="15"/>
      <c r="SNB33" s="15"/>
      <c r="SNH33" s="118"/>
      <c r="SNI33" s="117"/>
      <c r="SNJ33" s="105"/>
      <c r="SNK33" s="117"/>
      <c r="SNS33" s="116"/>
      <c r="SNV33" s="15"/>
      <c r="SNW33" s="15"/>
      <c r="SOC33" s="118"/>
      <c r="SOD33" s="117"/>
      <c r="SOE33" s="105"/>
      <c r="SOF33" s="117"/>
      <c r="SON33" s="116"/>
      <c r="SOQ33" s="15"/>
      <c r="SOR33" s="15"/>
      <c r="SOX33" s="118"/>
      <c r="SOY33" s="117"/>
      <c r="SOZ33" s="105"/>
      <c r="SPA33" s="117"/>
      <c r="SPI33" s="116"/>
      <c r="SPL33" s="15"/>
      <c r="SPM33" s="15"/>
      <c r="SPS33" s="118"/>
      <c r="SPT33" s="117"/>
      <c r="SPU33" s="105"/>
      <c r="SPV33" s="117"/>
      <c r="SQD33" s="116"/>
      <c r="SQG33" s="15"/>
      <c r="SQH33" s="15"/>
      <c r="SQN33" s="118"/>
      <c r="SQO33" s="117"/>
      <c r="SQP33" s="105"/>
      <c r="SQQ33" s="117"/>
      <c r="SQY33" s="116"/>
      <c r="SRB33" s="15"/>
      <c r="SRC33" s="15"/>
      <c r="SRI33" s="118"/>
      <c r="SRJ33" s="117"/>
      <c r="SRK33" s="105"/>
      <c r="SRL33" s="117"/>
      <c r="SRT33" s="116"/>
      <c r="SRW33" s="15"/>
      <c r="SRX33" s="15"/>
      <c r="SSD33" s="118"/>
      <c r="SSE33" s="117"/>
      <c r="SSF33" s="105"/>
      <c r="SSG33" s="117"/>
      <c r="SSO33" s="116"/>
      <c r="SSR33" s="15"/>
      <c r="SSS33" s="15"/>
      <c r="SSY33" s="118"/>
      <c r="SSZ33" s="117"/>
      <c r="STA33" s="105"/>
      <c r="STB33" s="117"/>
      <c r="STJ33" s="116"/>
      <c r="STM33" s="15"/>
      <c r="STN33" s="15"/>
      <c r="STT33" s="118"/>
      <c r="STU33" s="117"/>
      <c r="STV33" s="105"/>
      <c r="STW33" s="117"/>
      <c r="SUE33" s="116"/>
      <c r="SUH33" s="15"/>
      <c r="SUI33" s="15"/>
      <c r="SUO33" s="118"/>
      <c r="SUP33" s="117"/>
      <c r="SUQ33" s="105"/>
      <c r="SUR33" s="117"/>
      <c r="SUZ33" s="116"/>
      <c r="SVC33" s="15"/>
      <c r="SVD33" s="15"/>
      <c r="SVJ33" s="118"/>
      <c r="SVK33" s="117"/>
      <c r="SVL33" s="105"/>
      <c r="SVM33" s="117"/>
      <c r="SVU33" s="116"/>
      <c r="SVX33" s="15"/>
      <c r="SVY33" s="15"/>
      <c r="SWE33" s="118"/>
      <c r="SWF33" s="117"/>
      <c r="SWG33" s="105"/>
      <c r="SWH33" s="117"/>
      <c r="SWP33" s="116"/>
      <c r="SWS33" s="15"/>
      <c r="SWT33" s="15"/>
      <c r="SWZ33" s="118"/>
      <c r="SXA33" s="117"/>
      <c r="SXB33" s="105"/>
      <c r="SXC33" s="117"/>
      <c r="SXK33" s="116"/>
      <c r="SXN33" s="15"/>
      <c r="SXO33" s="15"/>
      <c r="SXU33" s="118"/>
      <c r="SXV33" s="117"/>
      <c r="SXW33" s="105"/>
      <c r="SXX33" s="117"/>
      <c r="SYF33" s="116"/>
      <c r="SYI33" s="15"/>
      <c r="SYJ33" s="15"/>
      <c r="SYP33" s="118"/>
      <c r="SYQ33" s="117"/>
      <c r="SYR33" s="105"/>
      <c r="SYS33" s="117"/>
      <c r="SZA33" s="116"/>
      <c r="SZD33" s="15"/>
      <c r="SZE33" s="15"/>
      <c r="SZK33" s="118"/>
      <c r="SZL33" s="117"/>
      <c r="SZM33" s="105"/>
      <c r="SZN33" s="117"/>
      <c r="SZV33" s="116"/>
      <c r="SZY33" s="15"/>
      <c r="SZZ33" s="15"/>
      <c r="TAF33" s="118"/>
      <c r="TAG33" s="117"/>
      <c r="TAH33" s="105"/>
      <c r="TAI33" s="117"/>
      <c r="TAQ33" s="116"/>
      <c r="TAT33" s="15"/>
      <c r="TAU33" s="15"/>
      <c r="TBA33" s="118"/>
      <c r="TBB33" s="117"/>
      <c r="TBC33" s="105"/>
      <c r="TBD33" s="117"/>
      <c r="TBL33" s="116"/>
      <c r="TBO33" s="15"/>
      <c r="TBP33" s="15"/>
      <c r="TBV33" s="118"/>
      <c r="TBW33" s="117"/>
      <c r="TBX33" s="105"/>
      <c r="TBY33" s="117"/>
      <c r="TCG33" s="116"/>
      <c r="TCJ33" s="15"/>
      <c r="TCK33" s="15"/>
      <c r="TCQ33" s="118"/>
      <c r="TCR33" s="117"/>
      <c r="TCS33" s="105"/>
      <c r="TCT33" s="117"/>
      <c r="TDB33" s="116"/>
      <c r="TDE33" s="15"/>
      <c r="TDF33" s="15"/>
      <c r="TDL33" s="118"/>
      <c r="TDM33" s="117"/>
      <c r="TDN33" s="105"/>
      <c r="TDO33" s="117"/>
      <c r="TDW33" s="116"/>
      <c r="TDZ33" s="15"/>
      <c r="TEA33" s="15"/>
      <c r="TEG33" s="118"/>
      <c r="TEH33" s="117"/>
      <c r="TEI33" s="105"/>
      <c r="TEJ33" s="117"/>
      <c r="TER33" s="116"/>
      <c r="TEU33" s="15"/>
      <c r="TEV33" s="15"/>
      <c r="TFB33" s="118"/>
      <c r="TFC33" s="117"/>
      <c r="TFD33" s="105"/>
      <c r="TFE33" s="117"/>
      <c r="TFM33" s="116"/>
      <c r="TFP33" s="15"/>
      <c r="TFQ33" s="15"/>
      <c r="TFW33" s="118"/>
      <c r="TFX33" s="117"/>
      <c r="TFY33" s="105"/>
      <c r="TFZ33" s="117"/>
      <c r="TGH33" s="116"/>
      <c r="TGK33" s="15"/>
      <c r="TGL33" s="15"/>
      <c r="TGR33" s="118"/>
      <c r="TGS33" s="117"/>
      <c r="TGT33" s="105"/>
      <c r="TGU33" s="117"/>
      <c r="THC33" s="116"/>
      <c r="THF33" s="15"/>
      <c r="THG33" s="15"/>
      <c r="THM33" s="118"/>
      <c r="THN33" s="117"/>
      <c r="THO33" s="105"/>
      <c r="THP33" s="117"/>
      <c r="THX33" s="116"/>
      <c r="TIA33" s="15"/>
      <c r="TIB33" s="15"/>
      <c r="TIH33" s="118"/>
      <c r="TII33" s="117"/>
      <c r="TIJ33" s="105"/>
      <c r="TIK33" s="117"/>
      <c r="TIS33" s="116"/>
      <c r="TIV33" s="15"/>
      <c r="TIW33" s="15"/>
      <c r="TJC33" s="118"/>
      <c r="TJD33" s="117"/>
      <c r="TJE33" s="105"/>
      <c r="TJF33" s="117"/>
      <c r="TJN33" s="116"/>
      <c r="TJQ33" s="15"/>
      <c r="TJR33" s="15"/>
      <c r="TJX33" s="118"/>
      <c r="TJY33" s="117"/>
      <c r="TJZ33" s="105"/>
      <c r="TKA33" s="117"/>
      <c r="TKI33" s="116"/>
      <c r="TKL33" s="15"/>
      <c r="TKM33" s="15"/>
      <c r="TKS33" s="118"/>
      <c r="TKT33" s="117"/>
      <c r="TKU33" s="105"/>
      <c r="TKV33" s="117"/>
      <c r="TLD33" s="116"/>
      <c r="TLG33" s="15"/>
      <c r="TLH33" s="15"/>
      <c r="TLN33" s="118"/>
      <c r="TLO33" s="117"/>
      <c r="TLP33" s="105"/>
      <c r="TLQ33" s="117"/>
      <c r="TLY33" s="116"/>
      <c r="TMB33" s="15"/>
      <c r="TMC33" s="15"/>
      <c r="TMI33" s="118"/>
      <c r="TMJ33" s="117"/>
      <c r="TMK33" s="105"/>
      <c r="TML33" s="117"/>
      <c r="TMT33" s="116"/>
      <c r="TMW33" s="15"/>
      <c r="TMX33" s="15"/>
      <c r="TND33" s="118"/>
      <c r="TNE33" s="117"/>
      <c r="TNF33" s="105"/>
      <c r="TNG33" s="117"/>
      <c r="TNO33" s="116"/>
      <c r="TNR33" s="15"/>
      <c r="TNS33" s="15"/>
      <c r="TNY33" s="118"/>
      <c r="TNZ33" s="117"/>
      <c r="TOA33" s="105"/>
      <c r="TOB33" s="117"/>
      <c r="TOJ33" s="116"/>
      <c r="TOM33" s="15"/>
      <c r="TON33" s="15"/>
      <c r="TOT33" s="118"/>
      <c r="TOU33" s="117"/>
      <c r="TOV33" s="105"/>
      <c r="TOW33" s="117"/>
      <c r="TPE33" s="116"/>
      <c r="TPH33" s="15"/>
      <c r="TPI33" s="15"/>
      <c r="TPO33" s="118"/>
      <c r="TPP33" s="117"/>
      <c r="TPQ33" s="105"/>
      <c r="TPR33" s="117"/>
      <c r="TPZ33" s="116"/>
      <c r="TQC33" s="15"/>
      <c r="TQD33" s="15"/>
      <c r="TQJ33" s="118"/>
      <c r="TQK33" s="117"/>
      <c r="TQL33" s="105"/>
      <c r="TQM33" s="117"/>
      <c r="TQU33" s="116"/>
      <c r="TQX33" s="15"/>
      <c r="TQY33" s="15"/>
      <c r="TRE33" s="118"/>
      <c r="TRF33" s="117"/>
      <c r="TRG33" s="105"/>
      <c r="TRH33" s="117"/>
      <c r="TRP33" s="116"/>
      <c r="TRS33" s="15"/>
      <c r="TRT33" s="15"/>
      <c r="TRZ33" s="118"/>
      <c r="TSA33" s="117"/>
      <c r="TSB33" s="105"/>
      <c r="TSC33" s="117"/>
      <c r="TSK33" s="116"/>
      <c r="TSN33" s="15"/>
      <c r="TSO33" s="15"/>
      <c r="TSU33" s="118"/>
      <c r="TSV33" s="117"/>
      <c r="TSW33" s="105"/>
      <c r="TSX33" s="117"/>
      <c r="TTF33" s="116"/>
      <c r="TTI33" s="15"/>
      <c r="TTJ33" s="15"/>
      <c r="TTP33" s="118"/>
      <c r="TTQ33" s="117"/>
      <c r="TTR33" s="105"/>
      <c r="TTS33" s="117"/>
      <c r="TUA33" s="116"/>
      <c r="TUD33" s="15"/>
      <c r="TUE33" s="15"/>
      <c r="TUK33" s="118"/>
      <c r="TUL33" s="117"/>
      <c r="TUM33" s="105"/>
      <c r="TUN33" s="117"/>
      <c r="TUV33" s="116"/>
      <c r="TUY33" s="15"/>
      <c r="TUZ33" s="15"/>
      <c r="TVF33" s="118"/>
      <c r="TVG33" s="117"/>
      <c r="TVH33" s="105"/>
      <c r="TVI33" s="117"/>
      <c r="TVQ33" s="116"/>
      <c r="TVT33" s="15"/>
      <c r="TVU33" s="15"/>
      <c r="TWA33" s="118"/>
      <c r="TWB33" s="117"/>
      <c r="TWC33" s="105"/>
      <c r="TWD33" s="117"/>
      <c r="TWL33" s="116"/>
      <c r="TWO33" s="15"/>
      <c r="TWP33" s="15"/>
      <c r="TWV33" s="118"/>
      <c r="TWW33" s="117"/>
      <c r="TWX33" s="105"/>
      <c r="TWY33" s="117"/>
      <c r="TXG33" s="116"/>
      <c r="TXJ33" s="15"/>
      <c r="TXK33" s="15"/>
      <c r="TXQ33" s="118"/>
      <c r="TXR33" s="117"/>
      <c r="TXS33" s="105"/>
      <c r="TXT33" s="117"/>
      <c r="TYB33" s="116"/>
      <c r="TYE33" s="15"/>
      <c r="TYF33" s="15"/>
      <c r="TYL33" s="118"/>
      <c r="TYM33" s="117"/>
      <c r="TYN33" s="105"/>
      <c r="TYO33" s="117"/>
      <c r="TYW33" s="116"/>
      <c r="TYZ33" s="15"/>
      <c r="TZA33" s="15"/>
      <c r="TZG33" s="118"/>
      <c r="TZH33" s="117"/>
      <c r="TZI33" s="105"/>
      <c r="TZJ33" s="117"/>
      <c r="TZR33" s="116"/>
      <c r="TZU33" s="15"/>
      <c r="TZV33" s="15"/>
      <c r="UAB33" s="118"/>
      <c r="UAC33" s="117"/>
      <c r="UAD33" s="105"/>
      <c r="UAE33" s="117"/>
      <c r="UAM33" s="116"/>
      <c r="UAP33" s="15"/>
      <c r="UAQ33" s="15"/>
      <c r="UAW33" s="118"/>
      <c r="UAX33" s="117"/>
      <c r="UAY33" s="105"/>
      <c r="UAZ33" s="117"/>
      <c r="UBH33" s="116"/>
      <c r="UBK33" s="15"/>
      <c r="UBL33" s="15"/>
      <c r="UBR33" s="118"/>
      <c r="UBS33" s="117"/>
      <c r="UBT33" s="105"/>
      <c r="UBU33" s="117"/>
      <c r="UCC33" s="116"/>
      <c r="UCF33" s="15"/>
      <c r="UCG33" s="15"/>
      <c r="UCM33" s="118"/>
      <c r="UCN33" s="117"/>
      <c r="UCO33" s="105"/>
      <c r="UCP33" s="117"/>
      <c r="UCX33" s="116"/>
      <c r="UDA33" s="15"/>
      <c r="UDB33" s="15"/>
      <c r="UDH33" s="118"/>
      <c r="UDI33" s="117"/>
      <c r="UDJ33" s="105"/>
      <c r="UDK33" s="117"/>
      <c r="UDS33" s="116"/>
      <c r="UDV33" s="15"/>
      <c r="UDW33" s="15"/>
      <c r="UEC33" s="118"/>
      <c r="UED33" s="117"/>
      <c r="UEE33" s="105"/>
      <c r="UEF33" s="117"/>
      <c r="UEN33" s="116"/>
      <c r="UEQ33" s="15"/>
      <c r="UER33" s="15"/>
      <c r="UEX33" s="118"/>
      <c r="UEY33" s="117"/>
      <c r="UEZ33" s="105"/>
      <c r="UFA33" s="117"/>
      <c r="UFI33" s="116"/>
      <c r="UFL33" s="15"/>
      <c r="UFM33" s="15"/>
      <c r="UFS33" s="118"/>
      <c r="UFT33" s="117"/>
      <c r="UFU33" s="105"/>
      <c r="UFV33" s="117"/>
      <c r="UGD33" s="116"/>
      <c r="UGG33" s="15"/>
      <c r="UGH33" s="15"/>
      <c r="UGN33" s="118"/>
      <c r="UGO33" s="117"/>
      <c r="UGP33" s="105"/>
      <c r="UGQ33" s="117"/>
      <c r="UGY33" s="116"/>
      <c r="UHB33" s="15"/>
      <c r="UHC33" s="15"/>
      <c r="UHI33" s="118"/>
      <c r="UHJ33" s="117"/>
      <c r="UHK33" s="105"/>
      <c r="UHL33" s="117"/>
      <c r="UHT33" s="116"/>
      <c r="UHW33" s="15"/>
      <c r="UHX33" s="15"/>
      <c r="UID33" s="118"/>
      <c r="UIE33" s="117"/>
      <c r="UIF33" s="105"/>
      <c r="UIG33" s="117"/>
      <c r="UIO33" s="116"/>
      <c r="UIR33" s="15"/>
      <c r="UIS33" s="15"/>
      <c r="UIY33" s="118"/>
      <c r="UIZ33" s="117"/>
      <c r="UJA33" s="105"/>
      <c r="UJB33" s="117"/>
      <c r="UJJ33" s="116"/>
      <c r="UJM33" s="15"/>
      <c r="UJN33" s="15"/>
      <c r="UJT33" s="118"/>
      <c r="UJU33" s="117"/>
      <c r="UJV33" s="105"/>
      <c r="UJW33" s="117"/>
      <c r="UKE33" s="116"/>
      <c r="UKH33" s="15"/>
      <c r="UKI33" s="15"/>
      <c r="UKO33" s="118"/>
      <c r="UKP33" s="117"/>
      <c r="UKQ33" s="105"/>
      <c r="UKR33" s="117"/>
      <c r="UKZ33" s="116"/>
      <c r="ULC33" s="15"/>
      <c r="ULD33" s="15"/>
      <c r="ULJ33" s="118"/>
      <c r="ULK33" s="117"/>
      <c r="ULL33" s="105"/>
      <c r="ULM33" s="117"/>
      <c r="ULU33" s="116"/>
      <c r="ULX33" s="15"/>
      <c r="ULY33" s="15"/>
      <c r="UME33" s="118"/>
      <c r="UMF33" s="117"/>
      <c r="UMG33" s="105"/>
      <c r="UMH33" s="117"/>
      <c r="UMP33" s="116"/>
      <c r="UMS33" s="15"/>
      <c r="UMT33" s="15"/>
      <c r="UMZ33" s="118"/>
      <c r="UNA33" s="117"/>
      <c r="UNB33" s="105"/>
      <c r="UNC33" s="117"/>
      <c r="UNK33" s="116"/>
      <c r="UNN33" s="15"/>
      <c r="UNO33" s="15"/>
      <c r="UNU33" s="118"/>
      <c r="UNV33" s="117"/>
      <c r="UNW33" s="105"/>
      <c r="UNX33" s="117"/>
      <c r="UOF33" s="116"/>
      <c r="UOI33" s="15"/>
      <c r="UOJ33" s="15"/>
      <c r="UOP33" s="118"/>
      <c r="UOQ33" s="117"/>
      <c r="UOR33" s="105"/>
      <c r="UOS33" s="117"/>
      <c r="UPA33" s="116"/>
      <c r="UPD33" s="15"/>
      <c r="UPE33" s="15"/>
      <c r="UPK33" s="118"/>
      <c r="UPL33" s="117"/>
      <c r="UPM33" s="105"/>
      <c r="UPN33" s="117"/>
      <c r="UPV33" s="116"/>
      <c r="UPY33" s="15"/>
      <c r="UPZ33" s="15"/>
      <c r="UQF33" s="118"/>
      <c r="UQG33" s="117"/>
      <c r="UQH33" s="105"/>
      <c r="UQI33" s="117"/>
      <c r="UQQ33" s="116"/>
      <c r="UQT33" s="15"/>
      <c r="UQU33" s="15"/>
      <c r="URA33" s="118"/>
      <c r="URB33" s="117"/>
      <c r="URC33" s="105"/>
      <c r="URD33" s="117"/>
      <c r="URL33" s="116"/>
      <c r="URO33" s="15"/>
      <c r="URP33" s="15"/>
      <c r="URV33" s="118"/>
      <c r="URW33" s="117"/>
      <c r="URX33" s="105"/>
      <c r="URY33" s="117"/>
      <c r="USG33" s="116"/>
      <c r="USJ33" s="15"/>
      <c r="USK33" s="15"/>
      <c r="USQ33" s="118"/>
      <c r="USR33" s="117"/>
      <c r="USS33" s="105"/>
      <c r="UST33" s="117"/>
      <c r="UTB33" s="116"/>
      <c r="UTE33" s="15"/>
      <c r="UTF33" s="15"/>
      <c r="UTL33" s="118"/>
      <c r="UTM33" s="117"/>
      <c r="UTN33" s="105"/>
      <c r="UTO33" s="117"/>
      <c r="UTW33" s="116"/>
      <c r="UTZ33" s="15"/>
      <c r="UUA33" s="15"/>
      <c r="UUG33" s="118"/>
      <c r="UUH33" s="117"/>
      <c r="UUI33" s="105"/>
      <c r="UUJ33" s="117"/>
      <c r="UUR33" s="116"/>
      <c r="UUU33" s="15"/>
      <c r="UUV33" s="15"/>
      <c r="UVB33" s="118"/>
      <c r="UVC33" s="117"/>
      <c r="UVD33" s="105"/>
      <c r="UVE33" s="117"/>
      <c r="UVM33" s="116"/>
      <c r="UVP33" s="15"/>
      <c r="UVQ33" s="15"/>
      <c r="UVW33" s="118"/>
      <c r="UVX33" s="117"/>
      <c r="UVY33" s="105"/>
      <c r="UVZ33" s="117"/>
      <c r="UWH33" s="116"/>
      <c r="UWK33" s="15"/>
      <c r="UWL33" s="15"/>
      <c r="UWR33" s="118"/>
      <c r="UWS33" s="117"/>
      <c r="UWT33" s="105"/>
      <c r="UWU33" s="117"/>
      <c r="UXC33" s="116"/>
      <c r="UXF33" s="15"/>
      <c r="UXG33" s="15"/>
      <c r="UXM33" s="118"/>
      <c r="UXN33" s="117"/>
      <c r="UXO33" s="105"/>
      <c r="UXP33" s="117"/>
      <c r="UXX33" s="116"/>
      <c r="UYA33" s="15"/>
      <c r="UYB33" s="15"/>
      <c r="UYH33" s="118"/>
      <c r="UYI33" s="117"/>
      <c r="UYJ33" s="105"/>
      <c r="UYK33" s="117"/>
      <c r="UYS33" s="116"/>
      <c r="UYV33" s="15"/>
      <c r="UYW33" s="15"/>
      <c r="UZC33" s="118"/>
      <c r="UZD33" s="117"/>
      <c r="UZE33" s="105"/>
      <c r="UZF33" s="117"/>
      <c r="UZN33" s="116"/>
      <c r="UZQ33" s="15"/>
      <c r="UZR33" s="15"/>
      <c r="UZX33" s="118"/>
      <c r="UZY33" s="117"/>
      <c r="UZZ33" s="105"/>
      <c r="VAA33" s="117"/>
      <c r="VAI33" s="116"/>
      <c r="VAL33" s="15"/>
      <c r="VAM33" s="15"/>
      <c r="VAS33" s="118"/>
      <c r="VAT33" s="117"/>
      <c r="VAU33" s="105"/>
      <c r="VAV33" s="117"/>
      <c r="VBD33" s="116"/>
      <c r="VBG33" s="15"/>
      <c r="VBH33" s="15"/>
      <c r="VBN33" s="118"/>
      <c r="VBO33" s="117"/>
      <c r="VBP33" s="105"/>
      <c r="VBQ33" s="117"/>
      <c r="VBY33" s="116"/>
      <c r="VCB33" s="15"/>
      <c r="VCC33" s="15"/>
      <c r="VCI33" s="118"/>
      <c r="VCJ33" s="117"/>
      <c r="VCK33" s="105"/>
      <c r="VCL33" s="117"/>
      <c r="VCT33" s="116"/>
      <c r="VCW33" s="15"/>
      <c r="VCX33" s="15"/>
      <c r="VDD33" s="118"/>
      <c r="VDE33" s="117"/>
      <c r="VDF33" s="105"/>
      <c r="VDG33" s="117"/>
      <c r="VDO33" s="116"/>
      <c r="VDR33" s="15"/>
      <c r="VDS33" s="15"/>
      <c r="VDY33" s="118"/>
      <c r="VDZ33" s="117"/>
      <c r="VEA33" s="105"/>
      <c r="VEB33" s="117"/>
      <c r="VEJ33" s="116"/>
      <c r="VEM33" s="15"/>
      <c r="VEN33" s="15"/>
      <c r="VET33" s="118"/>
      <c r="VEU33" s="117"/>
      <c r="VEV33" s="105"/>
      <c r="VEW33" s="117"/>
      <c r="VFE33" s="116"/>
      <c r="VFH33" s="15"/>
      <c r="VFI33" s="15"/>
      <c r="VFO33" s="118"/>
      <c r="VFP33" s="117"/>
      <c r="VFQ33" s="105"/>
      <c r="VFR33" s="117"/>
      <c r="VFZ33" s="116"/>
      <c r="VGC33" s="15"/>
      <c r="VGD33" s="15"/>
      <c r="VGJ33" s="118"/>
      <c r="VGK33" s="117"/>
      <c r="VGL33" s="105"/>
      <c r="VGM33" s="117"/>
      <c r="VGU33" s="116"/>
      <c r="VGX33" s="15"/>
      <c r="VGY33" s="15"/>
      <c r="VHE33" s="118"/>
      <c r="VHF33" s="117"/>
      <c r="VHG33" s="105"/>
      <c r="VHH33" s="117"/>
      <c r="VHP33" s="116"/>
      <c r="VHS33" s="15"/>
      <c r="VHT33" s="15"/>
      <c r="VHZ33" s="118"/>
      <c r="VIA33" s="117"/>
      <c r="VIB33" s="105"/>
      <c r="VIC33" s="117"/>
      <c r="VIK33" s="116"/>
      <c r="VIN33" s="15"/>
      <c r="VIO33" s="15"/>
      <c r="VIU33" s="118"/>
      <c r="VIV33" s="117"/>
      <c r="VIW33" s="105"/>
      <c r="VIX33" s="117"/>
      <c r="VJF33" s="116"/>
      <c r="VJI33" s="15"/>
      <c r="VJJ33" s="15"/>
      <c r="VJP33" s="118"/>
      <c r="VJQ33" s="117"/>
      <c r="VJR33" s="105"/>
      <c r="VJS33" s="117"/>
      <c r="VKA33" s="116"/>
      <c r="VKD33" s="15"/>
      <c r="VKE33" s="15"/>
      <c r="VKK33" s="118"/>
      <c r="VKL33" s="117"/>
      <c r="VKM33" s="105"/>
      <c r="VKN33" s="117"/>
      <c r="VKV33" s="116"/>
      <c r="VKY33" s="15"/>
      <c r="VKZ33" s="15"/>
      <c r="VLF33" s="118"/>
      <c r="VLG33" s="117"/>
      <c r="VLH33" s="105"/>
      <c r="VLI33" s="117"/>
      <c r="VLQ33" s="116"/>
      <c r="VLT33" s="15"/>
      <c r="VLU33" s="15"/>
      <c r="VMA33" s="118"/>
      <c r="VMB33" s="117"/>
      <c r="VMC33" s="105"/>
      <c r="VMD33" s="117"/>
      <c r="VML33" s="116"/>
      <c r="VMO33" s="15"/>
      <c r="VMP33" s="15"/>
      <c r="VMV33" s="118"/>
      <c r="VMW33" s="117"/>
      <c r="VMX33" s="105"/>
      <c r="VMY33" s="117"/>
      <c r="VNG33" s="116"/>
      <c r="VNJ33" s="15"/>
      <c r="VNK33" s="15"/>
      <c r="VNQ33" s="118"/>
      <c r="VNR33" s="117"/>
      <c r="VNS33" s="105"/>
      <c r="VNT33" s="117"/>
      <c r="VOB33" s="116"/>
      <c r="VOE33" s="15"/>
      <c r="VOF33" s="15"/>
      <c r="VOL33" s="118"/>
      <c r="VOM33" s="117"/>
      <c r="VON33" s="105"/>
      <c r="VOO33" s="117"/>
      <c r="VOW33" s="116"/>
      <c r="VOZ33" s="15"/>
      <c r="VPA33" s="15"/>
      <c r="VPG33" s="118"/>
      <c r="VPH33" s="117"/>
      <c r="VPI33" s="105"/>
      <c r="VPJ33" s="117"/>
      <c r="VPR33" s="116"/>
      <c r="VPU33" s="15"/>
      <c r="VPV33" s="15"/>
      <c r="VQB33" s="118"/>
      <c r="VQC33" s="117"/>
      <c r="VQD33" s="105"/>
      <c r="VQE33" s="117"/>
      <c r="VQM33" s="116"/>
      <c r="VQP33" s="15"/>
      <c r="VQQ33" s="15"/>
      <c r="VQW33" s="118"/>
      <c r="VQX33" s="117"/>
      <c r="VQY33" s="105"/>
      <c r="VQZ33" s="117"/>
      <c r="VRH33" s="116"/>
      <c r="VRK33" s="15"/>
      <c r="VRL33" s="15"/>
      <c r="VRR33" s="118"/>
      <c r="VRS33" s="117"/>
      <c r="VRT33" s="105"/>
      <c r="VRU33" s="117"/>
      <c r="VSC33" s="116"/>
      <c r="VSF33" s="15"/>
      <c r="VSG33" s="15"/>
      <c r="VSM33" s="118"/>
      <c r="VSN33" s="117"/>
      <c r="VSO33" s="105"/>
      <c r="VSP33" s="117"/>
      <c r="VSX33" s="116"/>
      <c r="VTA33" s="15"/>
      <c r="VTB33" s="15"/>
      <c r="VTH33" s="118"/>
      <c r="VTI33" s="117"/>
      <c r="VTJ33" s="105"/>
      <c r="VTK33" s="117"/>
      <c r="VTS33" s="116"/>
      <c r="VTV33" s="15"/>
      <c r="VTW33" s="15"/>
      <c r="VUC33" s="118"/>
      <c r="VUD33" s="117"/>
      <c r="VUE33" s="105"/>
      <c r="VUF33" s="117"/>
      <c r="VUN33" s="116"/>
      <c r="VUQ33" s="15"/>
      <c r="VUR33" s="15"/>
      <c r="VUX33" s="118"/>
      <c r="VUY33" s="117"/>
      <c r="VUZ33" s="105"/>
      <c r="VVA33" s="117"/>
      <c r="VVI33" s="116"/>
      <c r="VVL33" s="15"/>
      <c r="VVM33" s="15"/>
      <c r="VVS33" s="118"/>
      <c r="VVT33" s="117"/>
      <c r="VVU33" s="105"/>
      <c r="VVV33" s="117"/>
      <c r="VWD33" s="116"/>
      <c r="VWG33" s="15"/>
      <c r="VWH33" s="15"/>
      <c r="VWN33" s="118"/>
      <c r="VWO33" s="117"/>
      <c r="VWP33" s="105"/>
      <c r="VWQ33" s="117"/>
      <c r="VWY33" s="116"/>
      <c r="VXB33" s="15"/>
      <c r="VXC33" s="15"/>
      <c r="VXI33" s="118"/>
      <c r="VXJ33" s="117"/>
      <c r="VXK33" s="105"/>
      <c r="VXL33" s="117"/>
      <c r="VXT33" s="116"/>
      <c r="VXW33" s="15"/>
      <c r="VXX33" s="15"/>
      <c r="VYD33" s="118"/>
      <c r="VYE33" s="117"/>
      <c r="VYF33" s="105"/>
      <c r="VYG33" s="117"/>
      <c r="VYO33" s="116"/>
      <c r="VYR33" s="15"/>
      <c r="VYS33" s="15"/>
      <c r="VYY33" s="118"/>
      <c r="VYZ33" s="117"/>
      <c r="VZA33" s="105"/>
      <c r="VZB33" s="117"/>
      <c r="VZJ33" s="116"/>
      <c r="VZM33" s="15"/>
      <c r="VZN33" s="15"/>
      <c r="VZT33" s="118"/>
      <c r="VZU33" s="117"/>
      <c r="VZV33" s="105"/>
      <c r="VZW33" s="117"/>
      <c r="WAE33" s="116"/>
      <c r="WAH33" s="15"/>
      <c r="WAI33" s="15"/>
      <c r="WAO33" s="118"/>
      <c r="WAP33" s="117"/>
      <c r="WAQ33" s="105"/>
      <c r="WAR33" s="117"/>
      <c r="WAZ33" s="116"/>
      <c r="WBC33" s="15"/>
      <c r="WBD33" s="15"/>
      <c r="WBJ33" s="118"/>
      <c r="WBK33" s="117"/>
      <c r="WBL33" s="105"/>
      <c r="WBM33" s="117"/>
      <c r="WBU33" s="116"/>
      <c r="WBX33" s="15"/>
      <c r="WBY33" s="15"/>
      <c r="WCE33" s="118"/>
      <c r="WCF33" s="117"/>
      <c r="WCG33" s="105"/>
      <c r="WCH33" s="117"/>
      <c r="WCP33" s="116"/>
      <c r="WCS33" s="15"/>
      <c r="WCT33" s="15"/>
      <c r="WCZ33" s="118"/>
      <c r="WDA33" s="117"/>
      <c r="WDB33" s="105"/>
      <c r="WDC33" s="117"/>
      <c r="WDK33" s="116"/>
      <c r="WDN33" s="15"/>
      <c r="WDO33" s="15"/>
      <c r="WDU33" s="118"/>
      <c r="WDV33" s="117"/>
      <c r="WDW33" s="105"/>
      <c r="WDX33" s="117"/>
      <c r="WEF33" s="116"/>
      <c r="WEI33" s="15"/>
      <c r="WEJ33" s="15"/>
      <c r="WEP33" s="118"/>
      <c r="WEQ33" s="117"/>
      <c r="WER33" s="105"/>
      <c r="WES33" s="117"/>
      <c r="WFA33" s="116"/>
      <c r="WFD33" s="15"/>
      <c r="WFE33" s="15"/>
      <c r="WFK33" s="118"/>
      <c r="WFL33" s="117"/>
      <c r="WFM33" s="105"/>
      <c r="WFN33" s="117"/>
      <c r="WFV33" s="116"/>
      <c r="WFY33" s="15"/>
      <c r="WFZ33" s="15"/>
      <c r="WGF33" s="118"/>
      <c r="WGG33" s="117"/>
      <c r="WGH33" s="105"/>
      <c r="WGI33" s="117"/>
      <c r="WGQ33" s="116"/>
      <c r="WGT33" s="15"/>
      <c r="WGU33" s="15"/>
      <c r="WHA33" s="118"/>
      <c r="WHB33" s="117"/>
      <c r="WHC33" s="105"/>
      <c r="WHD33" s="117"/>
      <c r="WHL33" s="116"/>
      <c r="WHO33" s="15"/>
      <c r="WHP33" s="15"/>
      <c r="WHV33" s="118"/>
      <c r="WHW33" s="117"/>
      <c r="WHX33" s="105"/>
      <c r="WHY33" s="117"/>
      <c r="WIG33" s="116"/>
      <c r="WIJ33" s="15"/>
      <c r="WIK33" s="15"/>
      <c r="WIQ33" s="118"/>
      <c r="WIR33" s="117"/>
      <c r="WIS33" s="105"/>
      <c r="WIT33" s="117"/>
      <c r="WJB33" s="116"/>
      <c r="WJE33" s="15"/>
      <c r="WJF33" s="15"/>
      <c r="WJL33" s="118"/>
      <c r="WJM33" s="117"/>
      <c r="WJN33" s="105"/>
      <c r="WJO33" s="117"/>
      <c r="WJW33" s="116"/>
      <c r="WJZ33" s="15"/>
      <c r="WKA33" s="15"/>
      <c r="WKG33" s="118"/>
      <c r="WKH33" s="117"/>
      <c r="WKI33" s="105"/>
      <c r="WKJ33" s="117"/>
      <c r="WKR33" s="116"/>
      <c r="WKU33" s="15"/>
      <c r="WKV33" s="15"/>
      <c r="WLB33" s="118"/>
      <c r="WLC33" s="117"/>
      <c r="WLD33" s="105"/>
      <c r="WLE33" s="117"/>
      <c r="WLM33" s="116"/>
      <c r="WLP33" s="15"/>
      <c r="WLQ33" s="15"/>
      <c r="WLW33" s="118"/>
      <c r="WLX33" s="117"/>
      <c r="WLY33" s="105"/>
      <c r="WLZ33" s="117"/>
      <c r="WMH33" s="116"/>
      <c r="WMK33" s="15"/>
      <c r="WML33" s="15"/>
      <c r="WMR33" s="118"/>
      <c r="WMS33" s="117"/>
      <c r="WMT33" s="105"/>
      <c r="WMU33" s="117"/>
      <c r="WNC33" s="116"/>
      <c r="WNF33" s="15"/>
      <c r="WNG33" s="15"/>
      <c r="WNM33" s="118"/>
      <c r="WNN33" s="117"/>
      <c r="WNO33" s="105"/>
      <c r="WNP33" s="117"/>
      <c r="WNX33" s="116"/>
      <c r="WOA33" s="15"/>
      <c r="WOB33" s="15"/>
      <c r="WOH33" s="118"/>
      <c r="WOI33" s="117"/>
      <c r="WOJ33" s="105"/>
      <c r="WOK33" s="117"/>
      <c r="WOS33" s="116"/>
      <c r="WOV33" s="15"/>
      <c r="WOW33" s="15"/>
      <c r="WPC33" s="118"/>
      <c r="WPD33" s="117"/>
      <c r="WPE33" s="105"/>
      <c r="WPF33" s="117"/>
      <c r="WPN33" s="116"/>
      <c r="WPQ33" s="15"/>
      <c r="WPR33" s="15"/>
      <c r="WPX33" s="118"/>
      <c r="WPY33" s="117"/>
      <c r="WPZ33" s="105"/>
      <c r="WQA33" s="117"/>
      <c r="WQI33" s="116"/>
      <c r="WQL33" s="15"/>
      <c r="WQM33" s="15"/>
      <c r="WQS33" s="118"/>
      <c r="WQT33" s="117"/>
      <c r="WQU33" s="105"/>
      <c r="WQV33" s="117"/>
      <c r="WRD33" s="116"/>
      <c r="WRG33" s="15"/>
      <c r="WRH33" s="15"/>
      <c r="WRN33" s="118"/>
      <c r="WRO33" s="117"/>
      <c r="WRP33" s="105"/>
      <c r="WRQ33" s="117"/>
      <c r="WRY33" s="116"/>
      <c r="WSB33" s="15"/>
      <c r="WSC33" s="15"/>
      <c r="WSI33" s="118"/>
      <c r="WSJ33" s="117"/>
      <c r="WSK33" s="105"/>
      <c r="WSL33" s="117"/>
      <c r="WST33" s="116"/>
      <c r="WSW33" s="15"/>
      <c r="WSX33" s="15"/>
      <c r="WTD33" s="118"/>
      <c r="WTE33" s="117"/>
      <c r="WTF33" s="105"/>
      <c r="WTG33" s="117"/>
      <c r="WTO33" s="116"/>
      <c r="WTR33" s="15"/>
      <c r="WTS33" s="15"/>
      <c r="WTY33" s="118"/>
      <c r="WTZ33" s="117"/>
      <c r="WUA33" s="105"/>
      <c r="WUB33" s="117"/>
      <c r="WUJ33" s="116"/>
      <c r="WUM33" s="15"/>
      <c r="WUN33" s="15"/>
      <c r="WUT33" s="118"/>
      <c r="WUU33" s="117"/>
      <c r="WUV33" s="105"/>
      <c r="WUW33" s="117"/>
      <c r="WVE33" s="116"/>
      <c r="WVH33" s="15"/>
      <c r="WVI33" s="15"/>
      <c r="WVO33" s="118"/>
      <c r="WVP33" s="117"/>
      <c r="WVQ33" s="105"/>
      <c r="WVR33" s="117"/>
      <c r="WVZ33" s="116"/>
      <c r="WWC33" s="15"/>
      <c r="WWD33" s="15"/>
      <c r="WWJ33" s="118"/>
      <c r="WWK33" s="117"/>
      <c r="WWL33" s="105"/>
      <c r="WWM33" s="117"/>
      <c r="WWU33" s="116"/>
      <c r="WWX33" s="15"/>
      <c r="WWY33" s="15"/>
      <c r="WXE33" s="118"/>
      <c r="WXF33" s="117"/>
      <c r="WXG33" s="105"/>
      <c r="WXH33" s="117"/>
      <c r="WXP33" s="116"/>
      <c r="WXS33" s="15"/>
      <c r="WXT33" s="15"/>
      <c r="WXZ33" s="118"/>
      <c r="WYA33" s="117"/>
      <c r="WYB33" s="105"/>
      <c r="WYC33" s="117"/>
      <c r="WYK33" s="116"/>
      <c r="WYN33" s="15"/>
      <c r="WYO33" s="15"/>
      <c r="WYU33" s="118"/>
      <c r="WYV33" s="117"/>
      <c r="WYW33" s="105"/>
      <c r="WYX33" s="117"/>
      <c r="WZF33" s="116"/>
      <c r="WZI33" s="15"/>
      <c r="WZJ33" s="15"/>
      <c r="WZP33" s="118"/>
      <c r="WZQ33" s="117"/>
      <c r="WZR33" s="105"/>
      <c r="WZS33" s="117"/>
      <c r="XAA33" s="116"/>
      <c r="XAD33" s="15"/>
      <c r="XAE33" s="15"/>
      <c r="XAK33" s="118"/>
      <c r="XAL33" s="117"/>
      <c r="XAM33" s="105"/>
      <c r="XAN33" s="117"/>
      <c r="XAV33" s="116"/>
      <c r="XAY33" s="15"/>
      <c r="XAZ33" s="15"/>
      <c r="XBF33" s="118"/>
      <c r="XBG33" s="117"/>
      <c r="XBH33" s="105"/>
      <c r="XBI33" s="117"/>
      <c r="XBQ33" s="116"/>
      <c r="XBT33" s="15"/>
      <c r="XBU33" s="15"/>
      <c r="XCA33" s="118"/>
      <c r="XCB33" s="117"/>
      <c r="XCC33" s="105"/>
      <c r="XCD33" s="117"/>
      <c r="XCL33" s="116"/>
      <c r="XCO33" s="15"/>
      <c r="XCP33" s="15"/>
      <c r="XCV33" s="118"/>
      <c r="XCW33" s="117"/>
      <c r="XCX33" s="105"/>
      <c r="XCY33" s="117"/>
      <c r="XDG33" s="116"/>
      <c r="XDJ33" s="15"/>
      <c r="XDK33" s="15"/>
      <c r="XDQ33" s="118"/>
      <c r="XDR33" s="117"/>
      <c r="XDS33" s="105"/>
      <c r="XDT33" s="117"/>
      <c r="XEB33" s="116"/>
      <c r="XEE33" s="15"/>
      <c r="XEF33" s="15"/>
      <c r="XEL33" s="118"/>
      <c r="XEM33" s="117"/>
      <c r="XEN33" s="105"/>
      <c r="XEO33" s="117"/>
      <c r="XEW33" s="116"/>
      <c r="XEZ33" s="15"/>
      <c r="XFA33" s="15"/>
    </row>
    <row r="34" spans="1:1018 1026:2047 2055:3067 3073:4096 4102:5113 5121:6142 6150:8191 8197:9216 9219:10237 10245:12286 12292:13311 13314:14332 14340:16381" s="120" customFormat="1" x14ac:dyDescent="0.25">
      <c r="A34" s="17"/>
      <c r="B34" s="139">
        <v>527</v>
      </c>
      <c r="C34" s="120" t="s">
        <v>21</v>
      </c>
      <c r="D34" s="121" t="s">
        <v>325</v>
      </c>
      <c r="E34" s="120">
        <v>3</v>
      </c>
      <c r="G34" s="122" t="s">
        <v>327</v>
      </c>
      <c r="H34" s="123" t="s">
        <v>1086</v>
      </c>
      <c r="I34" s="106">
        <v>498.74</v>
      </c>
      <c r="J34" s="123" t="s">
        <v>1085</v>
      </c>
      <c r="K34" s="121" t="s">
        <v>57</v>
      </c>
      <c r="L34" s="121" t="s">
        <v>57</v>
      </c>
      <c r="M34" s="121" t="s">
        <v>57</v>
      </c>
      <c r="N34" s="121" t="s">
        <v>57</v>
      </c>
      <c r="O34" s="121" t="s">
        <v>57</v>
      </c>
      <c r="P34" s="121" t="s">
        <v>1087</v>
      </c>
      <c r="Q34" s="120" t="s">
        <v>402</v>
      </c>
      <c r="R34" s="124" t="s">
        <v>57</v>
      </c>
      <c r="S34" s="121" t="s">
        <v>57</v>
      </c>
      <c r="T34" s="121"/>
      <c r="U34" s="17"/>
      <c r="V34" s="15"/>
      <c r="AB34" s="122"/>
      <c r="AC34" s="123"/>
      <c r="AD34" s="106"/>
      <c r="AE34" s="123"/>
      <c r="AM34" s="125"/>
      <c r="AP34" s="15"/>
      <c r="AQ34" s="15"/>
      <c r="AW34" s="122"/>
      <c r="AX34" s="123"/>
      <c r="AY34" s="106"/>
      <c r="AZ34" s="123"/>
      <c r="BH34" s="125"/>
      <c r="BK34" s="15"/>
      <c r="BL34" s="15"/>
      <c r="BR34" s="122"/>
      <c r="BS34" s="123"/>
      <c r="BT34" s="106"/>
      <c r="BU34" s="123"/>
      <c r="CC34" s="125"/>
      <c r="CF34" s="15"/>
      <c r="CG34" s="15"/>
      <c r="CM34" s="122"/>
      <c r="CN34" s="123"/>
      <c r="CO34" s="106"/>
      <c r="CP34" s="123"/>
      <c r="CX34" s="125"/>
      <c r="DA34" s="15"/>
      <c r="DB34" s="15"/>
      <c r="DH34" s="122"/>
      <c r="DI34" s="123"/>
      <c r="DJ34" s="106"/>
      <c r="DK34" s="123"/>
      <c r="DS34" s="125"/>
      <c r="DV34" s="15"/>
      <c r="DW34" s="15"/>
      <c r="EC34" s="122"/>
      <c r="ED34" s="123"/>
      <c r="EE34" s="106"/>
      <c r="EF34" s="123"/>
      <c r="EN34" s="125"/>
      <c r="EQ34" s="15"/>
      <c r="ER34" s="15"/>
      <c r="EX34" s="122"/>
      <c r="EY34" s="123"/>
      <c r="EZ34" s="106"/>
      <c r="FA34" s="123"/>
      <c r="FI34" s="125"/>
      <c r="FL34" s="15"/>
      <c r="FM34" s="15"/>
      <c r="FS34" s="122"/>
      <c r="FT34" s="123"/>
      <c r="FU34" s="106"/>
      <c r="FV34" s="123"/>
      <c r="GD34" s="125"/>
      <c r="GG34" s="15"/>
      <c r="GH34" s="15"/>
      <c r="GN34" s="122"/>
      <c r="GO34" s="123"/>
      <c r="GP34" s="106"/>
      <c r="GQ34" s="123"/>
      <c r="GY34" s="125"/>
      <c r="HB34" s="15"/>
      <c r="HC34" s="15"/>
      <c r="HI34" s="122"/>
      <c r="HJ34" s="123"/>
      <c r="HK34" s="106"/>
      <c r="HL34" s="123"/>
      <c r="HT34" s="125"/>
      <c r="HW34" s="15"/>
      <c r="HX34" s="15"/>
      <c r="ID34" s="122"/>
      <c r="IE34" s="123"/>
      <c r="IF34" s="106"/>
      <c r="IG34" s="123"/>
      <c r="IO34" s="125"/>
      <c r="IR34" s="15"/>
      <c r="IS34" s="15"/>
      <c r="IY34" s="122"/>
      <c r="IZ34" s="123"/>
      <c r="JA34" s="106"/>
      <c r="JB34" s="123"/>
      <c r="JJ34" s="125"/>
      <c r="JM34" s="15"/>
      <c r="JN34" s="15"/>
      <c r="JT34" s="122"/>
      <c r="JU34" s="123"/>
      <c r="JV34" s="106"/>
      <c r="JW34" s="123"/>
      <c r="KE34" s="125"/>
      <c r="KH34" s="15"/>
      <c r="KI34" s="15"/>
      <c r="KO34" s="122"/>
      <c r="KP34" s="123"/>
      <c r="KQ34" s="106"/>
      <c r="KR34" s="123"/>
      <c r="KZ34" s="125"/>
      <c r="LC34" s="15"/>
      <c r="LD34" s="15"/>
      <c r="LJ34" s="122"/>
      <c r="LK34" s="123"/>
      <c r="LL34" s="106"/>
      <c r="LM34" s="123"/>
      <c r="LU34" s="125"/>
      <c r="LX34" s="15"/>
      <c r="LY34" s="15"/>
      <c r="ME34" s="122"/>
      <c r="MF34" s="123"/>
      <c r="MG34" s="106"/>
      <c r="MH34" s="123"/>
      <c r="MP34" s="125"/>
      <c r="MS34" s="15"/>
      <c r="MT34" s="15"/>
      <c r="MZ34" s="122"/>
      <c r="NA34" s="123"/>
      <c r="NB34" s="106"/>
      <c r="NC34" s="123"/>
      <c r="NK34" s="125"/>
      <c r="NN34" s="15"/>
      <c r="NO34" s="15"/>
      <c r="NU34" s="122"/>
      <c r="NV34" s="123"/>
      <c r="NW34" s="106"/>
      <c r="NX34" s="123"/>
      <c r="OF34" s="125"/>
      <c r="OI34" s="15"/>
      <c r="OJ34" s="15"/>
      <c r="OP34" s="122"/>
      <c r="OQ34" s="123"/>
      <c r="OR34" s="106"/>
      <c r="OS34" s="123"/>
      <c r="PA34" s="125"/>
      <c r="PD34" s="15"/>
      <c r="PE34" s="15"/>
      <c r="PK34" s="122"/>
      <c r="PL34" s="123"/>
      <c r="PM34" s="106"/>
      <c r="PN34" s="123"/>
      <c r="PV34" s="125"/>
      <c r="PY34" s="15"/>
      <c r="PZ34" s="15"/>
      <c r="QF34" s="122"/>
      <c r="QG34" s="123"/>
      <c r="QH34" s="106"/>
      <c r="QI34" s="123"/>
      <c r="QQ34" s="125"/>
      <c r="QT34" s="15"/>
      <c r="QU34" s="15"/>
      <c r="RA34" s="122"/>
      <c r="RB34" s="123"/>
      <c r="RC34" s="106"/>
      <c r="RD34" s="123"/>
      <c r="RL34" s="125"/>
      <c r="RO34" s="15"/>
      <c r="RP34" s="15"/>
      <c r="RV34" s="122"/>
      <c r="RW34" s="123"/>
      <c r="RX34" s="106"/>
      <c r="RY34" s="123"/>
      <c r="SG34" s="125"/>
      <c r="SJ34" s="15"/>
      <c r="SK34" s="15"/>
      <c r="SQ34" s="122"/>
      <c r="SR34" s="123"/>
      <c r="SS34" s="106"/>
      <c r="ST34" s="123"/>
      <c r="TB34" s="125"/>
      <c r="TE34" s="15"/>
      <c r="TF34" s="15"/>
      <c r="TL34" s="122"/>
      <c r="TM34" s="123"/>
      <c r="TN34" s="106"/>
      <c r="TO34" s="123"/>
      <c r="TW34" s="125"/>
      <c r="TZ34" s="15"/>
      <c r="UA34" s="15"/>
      <c r="UG34" s="122"/>
      <c r="UH34" s="123"/>
      <c r="UI34" s="106"/>
      <c r="UJ34" s="123"/>
      <c r="UR34" s="125"/>
      <c r="UU34" s="15"/>
      <c r="UV34" s="15"/>
      <c r="VB34" s="122"/>
      <c r="VC34" s="123"/>
      <c r="VD34" s="106"/>
      <c r="VE34" s="123"/>
      <c r="VM34" s="125"/>
      <c r="VP34" s="15"/>
      <c r="VQ34" s="15"/>
      <c r="VW34" s="122"/>
      <c r="VX34" s="123"/>
      <c r="VY34" s="106"/>
      <c r="VZ34" s="123"/>
      <c r="WH34" s="125"/>
      <c r="WK34" s="15"/>
      <c r="WL34" s="15"/>
      <c r="WR34" s="122"/>
      <c r="WS34" s="123"/>
      <c r="WT34" s="106"/>
      <c r="WU34" s="123"/>
      <c r="XC34" s="125"/>
      <c r="XF34" s="15"/>
      <c r="XG34" s="15"/>
      <c r="XM34" s="122"/>
      <c r="XN34" s="123"/>
      <c r="XO34" s="106"/>
      <c r="XP34" s="123"/>
      <c r="XX34" s="125"/>
      <c r="YA34" s="15"/>
      <c r="YB34" s="15"/>
      <c r="YH34" s="122"/>
      <c r="YI34" s="123"/>
      <c r="YJ34" s="106"/>
      <c r="YK34" s="123"/>
      <c r="YS34" s="125"/>
      <c r="YV34" s="15"/>
      <c r="YW34" s="15"/>
      <c r="ZC34" s="122"/>
      <c r="ZD34" s="123"/>
      <c r="ZE34" s="106"/>
      <c r="ZF34" s="123"/>
      <c r="ZN34" s="125"/>
      <c r="ZQ34" s="15"/>
      <c r="ZR34" s="15"/>
      <c r="ZX34" s="122"/>
      <c r="ZY34" s="123"/>
      <c r="ZZ34" s="106"/>
      <c r="AAA34" s="123"/>
      <c r="AAI34" s="125"/>
      <c r="AAL34" s="15"/>
      <c r="AAM34" s="15"/>
      <c r="AAS34" s="122"/>
      <c r="AAT34" s="123"/>
      <c r="AAU34" s="106"/>
      <c r="AAV34" s="123"/>
      <c r="ABD34" s="125"/>
      <c r="ABG34" s="15"/>
      <c r="ABH34" s="15"/>
      <c r="ABN34" s="122"/>
      <c r="ABO34" s="123"/>
      <c r="ABP34" s="106"/>
      <c r="ABQ34" s="123"/>
      <c r="ABY34" s="125"/>
      <c r="ACB34" s="15"/>
      <c r="ACC34" s="15"/>
      <c r="ACI34" s="122"/>
      <c r="ACJ34" s="123"/>
      <c r="ACK34" s="106"/>
      <c r="ACL34" s="123"/>
      <c r="ACT34" s="125"/>
      <c r="ACW34" s="15"/>
      <c r="ACX34" s="15"/>
      <c r="ADD34" s="122"/>
      <c r="ADE34" s="123"/>
      <c r="ADF34" s="106"/>
      <c r="ADG34" s="123"/>
      <c r="ADO34" s="125"/>
      <c r="ADR34" s="15"/>
      <c r="ADS34" s="15"/>
      <c r="ADY34" s="122"/>
      <c r="ADZ34" s="123"/>
      <c r="AEA34" s="106"/>
      <c r="AEB34" s="123"/>
      <c r="AEJ34" s="125"/>
      <c r="AEM34" s="15"/>
      <c r="AEN34" s="15"/>
      <c r="AET34" s="122"/>
      <c r="AEU34" s="123"/>
      <c r="AEV34" s="106"/>
      <c r="AEW34" s="123"/>
      <c r="AFE34" s="125"/>
      <c r="AFH34" s="15"/>
      <c r="AFI34" s="15"/>
      <c r="AFO34" s="122"/>
      <c r="AFP34" s="123"/>
      <c r="AFQ34" s="106"/>
      <c r="AFR34" s="123"/>
      <c r="AFZ34" s="125"/>
      <c r="AGC34" s="15"/>
      <c r="AGD34" s="15"/>
      <c r="AGJ34" s="122"/>
      <c r="AGK34" s="123"/>
      <c r="AGL34" s="106"/>
      <c r="AGM34" s="123"/>
      <c r="AGU34" s="125"/>
      <c r="AGX34" s="15"/>
      <c r="AGY34" s="15"/>
      <c r="AHE34" s="122"/>
      <c r="AHF34" s="123"/>
      <c r="AHG34" s="106"/>
      <c r="AHH34" s="123"/>
      <c r="AHP34" s="125"/>
      <c r="AHS34" s="15"/>
      <c r="AHT34" s="15"/>
      <c r="AHZ34" s="122"/>
      <c r="AIA34" s="123"/>
      <c r="AIB34" s="106"/>
      <c r="AIC34" s="123"/>
      <c r="AIK34" s="125"/>
      <c r="AIN34" s="15"/>
      <c r="AIO34" s="15"/>
      <c r="AIU34" s="122"/>
      <c r="AIV34" s="123"/>
      <c r="AIW34" s="106"/>
      <c r="AIX34" s="123"/>
      <c r="AJF34" s="125"/>
      <c r="AJI34" s="15"/>
      <c r="AJJ34" s="15"/>
      <c r="AJP34" s="122"/>
      <c r="AJQ34" s="123"/>
      <c r="AJR34" s="106"/>
      <c r="AJS34" s="123"/>
      <c r="AKA34" s="125"/>
      <c r="AKD34" s="15"/>
      <c r="AKE34" s="15"/>
      <c r="AKK34" s="122"/>
      <c r="AKL34" s="123"/>
      <c r="AKM34" s="106"/>
      <c r="AKN34" s="123"/>
      <c r="AKV34" s="125"/>
      <c r="AKY34" s="15"/>
      <c r="AKZ34" s="15"/>
      <c r="ALF34" s="122"/>
      <c r="ALG34" s="123"/>
      <c r="ALH34" s="106"/>
      <c r="ALI34" s="123"/>
      <c r="ALQ34" s="125"/>
      <c r="ALT34" s="15"/>
      <c r="ALU34" s="15"/>
      <c r="AMA34" s="122"/>
      <c r="AMB34" s="123"/>
      <c r="AMC34" s="106"/>
      <c r="AMD34" s="123"/>
      <c r="AML34" s="125"/>
      <c r="AMO34" s="15"/>
      <c r="AMP34" s="15"/>
      <c r="AMV34" s="122"/>
      <c r="AMW34" s="123"/>
      <c r="AMX34" s="106"/>
      <c r="AMY34" s="123"/>
      <c r="ANG34" s="125"/>
      <c r="ANJ34" s="15"/>
      <c r="ANK34" s="15"/>
      <c r="ANQ34" s="122"/>
      <c r="ANR34" s="123"/>
      <c r="ANS34" s="106"/>
      <c r="ANT34" s="123"/>
      <c r="AOB34" s="125"/>
      <c r="AOE34" s="15"/>
      <c r="AOF34" s="15"/>
      <c r="AOL34" s="122"/>
      <c r="AOM34" s="123"/>
      <c r="AON34" s="106"/>
      <c r="AOO34" s="123"/>
      <c r="AOW34" s="125"/>
      <c r="AOZ34" s="15"/>
      <c r="APA34" s="15"/>
      <c r="APG34" s="122"/>
      <c r="APH34" s="123"/>
      <c r="API34" s="106"/>
      <c r="APJ34" s="123"/>
      <c r="APR34" s="125"/>
      <c r="APU34" s="15"/>
      <c r="APV34" s="15"/>
      <c r="AQB34" s="122"/>
      <c r="AQC34" s="123"/>
      <c r="AQD34" s="106"/>
      <c r="AQE34" s="123"/>
      <c r="AQM34" s="125"/>
      <c r="AQP34" s="15"/>
      <c r="AQQ34" s="15"/>
      <c r="AQW34" s="122"/>
      <c r="AQX34" s="123"/>
      <c r="AQY34" s="106"/>
      <c r="AQZ34" s="123"/>
      <c r="ARH34" s="125"/>
      <c r="ARK34" s="15"/>
      <c r="ARL34" s="15"/>
      <c r="ARR34" s="122"/>
      <c r="ARS34" s="123"/>
      <c r="ART34" s="106"/>
      <c r="ARU34" s="123"/>
      <c r="ASC34" s="125"/>
      <c r="ASF34" s="15"/>
      <c r="ASG34" s="15"/>
      <c r="ASM34" s="122"/>
      <c r="ASN34" s="123"/>
      <c r="ASO34" s="106"/>
      <c r="ASP34" s="123"/>
      <c r="ASX34" s="125"/>
      <c r="ATA34" s="15"/>
      <c r="ATB34" s="15"/>
      <c r="ATH34" s="122"/>
      <c r="ATI34" s="123"/>
      <c r="ATJ34" s="106"/>
      <c r="ATK34" s="123"/>
      <c r="ATS34" s="125"/>
      <c r="ATV34" s="15"/>
      <c r="ATW34" s="15"/>
      <c r="AUC34" s="122"/>
      <c r="AUD34" s="123"/>
      <c r="AUE34" s="106"/>
      <c r="AUF34" s="123"/>
      <c r="AUN34" s="125"/>
      <c r="AUQ34" s="15"/>
      <c r="AUR34" s="15"/>
      <c r="AUX34" s="122"/>
      <c r="AUY34" s="123"/>
      <c r="AUZ34" s="106"/>
      <c r="AVA34" s="123"/>
      <c r="AVI34" s="125"/>
      <c r="AVL34" s="15"/>
      <c r="AVM34" s="15"/>
      <c r="AVS34" s="122"/>
      <c r="AVT34" s="123"/>
      <c r="AVU34" s="106"/>
      <c r="AVV34" s="123"/>
      <c r="AWD34" s="125"/>
      <c r="AWG34" s="15"/>
      <c r="AWH34" s="15"/>
      <c r="AWN34" s="122"/>
      <c r="AWO34" s="123"/>
      <c r="AWP34" s="106"/>
      <c r="AWQ34" s="123"/>
      <c r="AWY34" s="125"/>
      <c r="AXB34" s="15"/>
      <c r="AXC34" s="15"/>
      <c r="AXI34" s="122"/>
      <c r="AXJ34" s="123"/>
      <c r="AXK34" s="106"/>
      <c r="AXL34" s="123"/>
      <c r="AXT34" s="125"/>
      <c r="AXW34" s="15"/>
      <c r="AXX34" s="15"/>
      <c r="AYD34" s="122"/>
      <c r="AYE34" s="123"/>
      <c r="AYF34" s="106"/>
      <c r="AYG34" s="123"/>
      <c r="AYO34" s="125"/>
      <c r="AYR34" s="15"/>
      <c r="AYS34" s="15"/>
      <c r="AYY34" s="122"/>
      <c r="AYZ34" s="123"/>
      <c r="AZA34" s="106"/>
      <c r="AZB34" s="123"/>
      <c r="AZJ34" s="125"/>
      <c r="AZM34" s="15"/>
      <c r="AZN34" s="15"/>
      <c r="AZT34" s="122"/>
      <c r="AZU34" s="123"/>
      <c r="AZV34" s="106"/>
      <c r="AZW34" s="123"/>
      <c r="BAE34" s="125"/>
      <c r="BAH34" s="15"/>
      <c r="BAI34" s="15"/>
      <c r="BAO34" s="122"/>
      <c r="BAP34" s="123"/>
      <c r="BAQ34" s="106"/>
      <c r="BAR34" s="123"/>
      <c r="BAZ34" s="125"/>
      <c r="BBC34" s="15"/>
      <c r="BBD34" s="15"/>
      <c r="BBJ34" s="122"/>
      <c r="BBK34" s="123"/>
      <c r="BBL34" s="106"/>
      <c r="BBM34" s="123"/>
      <c r="BBU34" s="125"/>
      <c r="BBX34" s="15"/>
      <c r="BBY34" s="15"/>
      <c r="BCE34" s="122"/>
      <c r="BCF34" s="123"/>
      <c r="BCG34" s="106"/>
      <c r="BCH34" s="123"/>
      <c r="BCP34" s="125"/>
      <c r="BCS34" s="15"/>
      <c r="BCT34" s="15"/>
      <c r="BCZ34" s="122"/>
      <c r="BDA34" s="123"/>
      <c r="BDB34" s="106"/>
      <c r="BDC34" s="123"/>
      <c r="BDK34" s="125"/>
      <c r="BDN34" s="15"/>
      <c r="BDO34" s="15"/>
      <c r="BDU34" s="122"/>
      <c r="BDV34" s="123"/>
      <c r="BDW34" s="106"/>
      <c r="BDX34" s="123"/>
      <c r="BEF34" s="125"/>
      <c r="BEI34" s="15"/>
      <c r="BEJ34" s="15"/>
      <c r="BEP34" s="122"/>
      <c r="BEQ34" s="123"/>
      <c r="BER34" s="106"/>
      <c r="BES34" s="123"/>
      <c r="BFA34" s="125"/>
      <c r="BFD34" s="15"/>
      <c r="BFE34" s="15"/>
      <c r="BFK34" s="122"/>
      <c r="BFL34" s="123"/>
      <c r="BFM34" s="106"/>
      <c r="BFN34" s="123"/>
      <c r="BFV34" s="125"/>
      <c r="BFY34" s="15"/>
      <c r="BFZ34" s="15"/>
      <c r="BGF34" s="122"/>
      <c r="BGG34" s="123"/>
      <c r="BGH34" s="106"/>
      <c r="BGI34" s="123"/>
      <c r="BGQ34" s="125"/>
      <c r="BGT34" s="15"/>
      <c r="BGU34" s="15"/>
      <c r="BHA34" s="122"/>
      <c r="BHB34" s="123"/>
      <c r="BHC34" s="106"/>
      <c r="BHD34" s="123"/>
      <c r="BHL34" s="125"/>
      <c r="BHO34" s="15"/>
      <c r="BHP34" s="15"/>
      <c r="BHV34" s="122"/>
      <c r="BHW34" s="123"/>
      <c r="BHX34" s="106"/>
      <c r="BHY34" s="123"/>
      <c r="BIG34" s="125"/>
      <c r="BIJ34" s="15"/>
      <c r="BIK34" s="15"/>
      <c r="BIQ34" s="122"/>
      <c r="BIR34" s="123"/>
      <c r="BIS34" s="106"/>
      <c r="BIT34" s="123"/>
      <c r="BJB34" s="125"/>
      <c r="BJE34" s="15"/>
      <c r="BJF34" s="15"/>
      <c r="BJL34" s="122"/>
      <c r="BJM34" s="123"/>
      <c r="BJN34" s="106"/>
      <c r="BJO34" s="123"/>
      <c r="BJW34" s="125"/>
      <c r="BJZ34" s="15"/>
      <c r="BKA34" s="15"/>
      <c r="BKG34" s="122"/>
      <c r="BKH34" s="123"/>
      <c r="BKI34" s="106"/>
      <c r="BKJ34" s="123"/>
      <c r="BKR34" s="125"/>
      <c r="BKU34" s="15"/>
      <c r="BKV34" s="15"/>
      <c r="BLB34" s="122"/>
      <c r="BLC34" s="123"/>
      <c r="BLD34" s="106"/>
      <c r="BLE34" s="123"/>
      <c r="BLM34" s="125"/>
      <c r="BLP34" s="15"/>
      <c r="BLQ34" s="15"/>
      <c r="BLW34" s="122"/>
      <c r="BLX34" s="123"/>
      <c r="BLY34" s="106"/>
      <c r="BLZ34" s="123"/>
      <c r="BMH34" s="125"/>
      <c r="BMK34" s="15"/>
      <c r="BML34" s="15"/>
      <c r="BMR34" s="122"/>
      <c r="BMS34" s="123"/>
      <c r="BMT34" s="106"/>
      <c r="BMU34" s="123"/>
      <c r="BNC34" s="125"/>
      <c r="BNF34" s="15"/>
      <c r="BNG34" s="15"/>
      <c r="BNM34" s="122"/>
      <c r="BNN34" s="123"/>
      <c r="BNO34" s="106"/>
      <c r="BNP34" s="123"/>
      <c r="BNX34" s="125"/>
      <c r="BOA34" s="15"/>
      <c r="BOB34" s="15"/>
      <c r="BOH34" s="122"/>
      <c r="BOI34" s="123"/>
      <c r="BOJ34" s="106"/>
      <c r="BOK34" s="123"/>
      <c r="BOS34" s="125"/>
      <c r="BOV34" s="15"/>
      <c r="BOW34" s="15"/>
      <c r="BPC34" s="122"/>
      <c r="BPD34" s="123"/>
      <c r="BPE34" s="106"/>
      <c r="BPF34" s="123"/>
      <c r="BPN34" s="125"/>
      <c r="BPQ34" s="15"/>
      <c r="BPR34" s="15"/>
      <c r="BPX34" s="122"/>
      <c r="BPY34" s="123"/>
      <c r="BPZ34" s="106"/>
      <c r="BQA34" s="123"/>
      <c r="BQI34" s="125"/>
      <c r="BQL34" s="15"/>
      <c r="BQM34" s="15"/>
      <c r="BQS34" s="122"/>
      <c r="BQT34" s="123"/>
      <c r="BQU34" s="106"/>
      <c r="BQV34" s="123"/>
      <c r="BRD34" s="125"/>
      <c r="BRG34" s="15"/>
      <c r="BRH34" s="15"/>
      <c r="BRN34" s="122"/>
      <c r="BRO34" s="123"/>
      <c r="BRP34" s="106"/>
      <c r="BRQ34" s="123"/>
      <c r="BRY34" s="125"/>
      <c r="BSB34" s="15"/>
      <c r="BSC34" s="15"/>
      <c r="BSI34" s="122"/>
      <c r="BSJ34" s="123"/>
      <c r="BSK34" s="106"/>
      <c r="BSL34" s="123"/>
      <c r="BST34" s="125"/>
      <c r="BSW34" s="15"/>
      <c r="BSX34" s="15"/>
      <c r="BTD34" s="122"/>
      <c r="BTE34" s="123"/>
      <c r="BTF34" s="106"/>
      <c r="BTG34" s="123"/>
      <c r="BTO34" s="125"/>
      <c r="BTR34" s="15"/>
      <c r="BTS34" s="15"/>
      <c r="BTY34" s="122"/>
      <c r="BTZ34" s="123"/>
      <c r="BUA34" s="106"/>
      <c r="BUB34" s="123"/>
      <c r="BUJ34" s="125"/>
      <c r="BUM34" s="15"/>
      <c r="BUN34" s="15"/>
      <c r="BUT34" s="122"/>
      <c r="BUU34" s="123"/>
      <c r="BUV34" s="106"/>
      <c r="BUW34" s="123"/>
      <c r="BVE34" s="125"/>
      <c r="BVH34" s="15"/>
      <c r="BVI34" s="15"/>
      <c r="BVO34" s="122"/>
      <c r="BVP34" s="123"/>
      <c r="BVQ34" s="106"/>
      <c r="BVR34" s="123"/>
      <c r="BVZ34" s="125"/>
      <c r="BWC34" s="15"/>
      <c r="BWD34" s="15"/>
      <c r="BWJ34" s="122"/>
      <c r="BWK34" s="123"/>
      <c r="BWL34" s="106"/>
      <c r="BWM34" s="123"/>
      <c r="BWU34" s="125"/>
      <c r="BWX34" s="15"/>
      <c r="BWY34" s="15"/>
      <c r="BXE34" s="122"/>
      <c r="BXF34" s="123"/>
      <c r="BXG34" s="106"/>
      <c r="BXH34" s="123"/>
      <c r="BXP34" s="125"/>
      <c r="BXS34" s="15"/>
      <c r="BXT34" s="15"/>
      <c r="BXZ34" s="122"/>
      <c r="BYA34" s="123"/>
      <c r="BYB34" s="106"/>
      <c r="BYC34" s="123"/>
      <c r="BYK34" s="125"/>
      <c r="BYN34" s="15"/>
      <c r="BYO34" s="15"/>
      <c r="BYU34" s="122"/>
      <c r="BYV34" s="123"/>
      <c r="BYW34" s="106"/>
      <c r="BYX34" s="123"/>
      <c r="BZF34" s="125"/>
      <c r="BZI34" s="15"/>
      <c r="BZJ34" s="15"/>
      <c r="BZP34" s="122"/>
      <c r="BZQ34" s="123"/>
      <c r="BZR34" s="106"/>
      <c r="BZS34" s="123"/>
      <c r="CAA34" s="125"/>
      <c r="CAD34" s="15"/>
      <c r="CAE34" s="15"/>
      <c r="CAK34" s="122"/>
      <c r="CAL34" s="123"/>
      <c r="CAM34" s="106"/>
      <c r="CAN34" s="123"/>
      <c r="CAV34" s="125"/>
      <c r="CAY34" s="15"/>
      <c r="CAZ34" s="15"/>
      <c r="CBF34" s="122"/>
      <c r="CBG34" s="123"/>
      <c r="CBH34" s="106"/>
      <c r="CBI34" s="123"/>
      <c r="CBQ34" s="125"/>
      <c r="CBT34" s="15"/>
      <c r="CBU34" s="15"/>
      <c r="CCA34" s="122"/>
      <c r="CCB34" s="123"/>
      <c r="CCC34" s="106"/>
      <c r="CCD34" s="123"/>
      <c r="CCL34" s="125"/>
      <c r="CCO34" s="15"/>
      <c r="CCP34" s="15"/>
      <c r="CCV34" s="122"/>
      <c r="CCW34" s="123"/>
      <c r="CCX34" s="106"/>
      <c r="CCY34" s="123"/>
      <c r="CDG34" s="125"/>
      <c r="CDJ34" s="15"/>
      <c r="CDK34" s="15"/>
      <c r="CDQ34" s="122"/>
      <c r="CDR34" s="123"/>
      <c r="CDS34" s="106"/>
      <c r="CDT34" s="123"/>
      <c r="CEB34" s="125"/>
      <c r="CEE34" s="15"/>
      <c r="CEF34" s="15"/>
      <c r="CEL34" s="122"/>
      <c r="CEM34" s="123"/>
      <c r="CEN34" s="106"/>
      <c r="CEO34" s="123"/>
      <c r="CEW34" s="125"/>
      <c r="CEZ34" s="15"/>
      <c r="CFA34" s="15"/>
      <c r="CFG34" s="122"/>
      <c r="CFH34" s="123"/>
      <c r="CFI34" s="106"/>
      <c r="CFJ34" s="123"/>
      <c r="CFR34" s="125"/>
      <c r="CFU34" s="15"/>
      <c r="CFV34" s="15"/>
      <c r="CGB34" s="122"/>
      <c r="CGC34" s="123"/>
      <c r="CGD34" s="106"/>
      <c r="CGE34" s="123"/>
      <c r="CGM34" s="125"/>
      <c r="CGP34" s="15"/>
      <c r="CGQ34" s="15"/>
      <c r="CGW34" s="122"/>
      <c r="CGX34" s="123"/>
      <c r="CGY34" s="106"/>
      <c r="CGZ34" s="123"/>
      <c r="CHH34" s="125"/>
      <c r="CHK34" s="15"/>
      <c r="CHL34" s="15"/>
      <c r="CHR34" s="122"/>
      <c r="CHS34" s="123"/>
      <c r="CHT34" s="106"/>
      <c r="CHU34" s="123"/>
      <c r="CIC34" s="125"/>
      <c r="CIF34" s="15"/>
      <c r="CIG34" s="15"/>
      <c r="CIM34" s="122"/>
      <c r="CIN34" s="123"/>
      <c r="CIO34" s="106"/>
      <c r="CIP34" s="123"/>
      <c r="CIX34" s="125"/>
      <c r="CJA34" s="15"/>
      <c r="CJB34" s="15"/>
      <c r="CJH34" s="122"/>
      <c r="CJI34" s="123"/>
      <c r="CJJ34" s="106"/>
      <c r="CJK34" s="123"/>
      <c r="CJS34" s="125"/>
      <c r="CJV34" s="15"/>
      <c r="CJW34" s="15"/>
      <c r="CKC34" s="122"/>
      <c r="CKD34" s="123"/>
      <c r="CKE34" s="106"/>
      <c r="CKF34" s="123"/>
      <c r="CKN34" s="125"/>
      <c r="CKQ34" s="15"/>
      <c r="CKR34" s="15"/>
      <c r="CKX34" s="122"/>
      <c r="CKY34" s="123"/>
      <c r="CKZ34" s="106"/>
      <c r="CLA34" s="123"/>
      <c r="CLI34" s="125"/>
      <c r="CLL34" s="15"/>
      <c r="CLM34" s="15"/>
      <c r="CLS34" s="122"/>
      <c r="CLT34" s="123"/>
      <c r="CLU34" s="106"/>
      <c r="CLV34" s="123"/>
      <c r="CMD34" s="125"/>
      <c r="CMG34" s="15"/>
      <c r="CMH34" s="15"/>
      <c r="CMN34" s="122"/>
      <c r="CMO34" s="123"/>
      <c r="CMP34" s="106"/>
      <c r="CMQ34" s="123"/>
      <c r="CMY34" s="125"/>
      <c r="CNB34" s="15"/>
      <c r="CNC34" s="15"/>
      <c r="CNI34" s="122"/>
      <c r="CNJ34" s="123"/>
      <c r="CNK34" s="106"/>
      <c r="CNL34" s="123"/>
      <c r="CNT34" s="125"/>
      <c r="CNW34" s="15"/>
      <c r="CNX34" s="15"/>
      <c r="COD34" s="122"/>
      <c r="COE34" s="123"/>
      <c r="COF34" s="106"/>
      <c r="COG34" s="123"/>
      <c r="COO34" s="125"/>
      <c r="COR34" s="15"/>
      <c r="COS34" s="15"/>
      <c r="COY34" s="122"/>
      <c r="COZ34" s="123"/>
      <c r="CPA34" s="106"/>
      <c r="CPB34" s="123"/>
      <c r="CPJ34" s="125"/>
      <c r="CPM34" s="15"/>
      <c r="CPN34" s="15"/>
      <c r="CPT34" s="122"/>
      <c r="CPU34" s="123"/>
      <c r="CPV34" s="106"/>
      <c r="CPW34" s="123"/>
      <c r="CQE34" s="125"/>
      <c r="CQH34" s="15"/>
      <c r="CQI34" s="15"/>
      <c r="CQO34" s="122"/>
      <c r="CQP34" s="123"/>
      <c r="CQQ34" s="106"/>
      <c r="CQR34" s="123"/>
      <c r="CQZ34" s="125"/>
      <c r="CRC34" s="15"/>
      <c r="CRD34" s="15"/>
      <c r="CRJ34" s="122"/>
      <c r="CRK34" s="123"/>
      <c r="CRL34" s="106"/>
      <c r="CRM34" s="123"/>
      <c r="CRU34" s="125"/>
      <c r="CRX34" s="15"/>
      <c r="CRY34" s="15"/>
      <c r="CSE34" s="122"/>
      <c r="CSF34" s="123"/>
      <c r="CSG34" s="106"/>
      <c r="CSH34" s="123"/>
      <c r="CSP34" s="125"/>
      <c r="CSS34" s="15"/>
      <c r="CST34" s="15"/>
      <c r="CSZ34" s="122"/>
      <c r="CTA34" s="123"/>
      <c r="CTB34" s="106"/>
      <c r="CTC34" s="123"/>
      <c r="CTK34" s="125"/>
      <c r="CTN34" s="15"/>
      <c r="CTO34" s="15"/>
      <c r="CTU34" s="122"/>
      <c r="CTV34" s="123"/>
      <c r="CTW34" s="106"/>
      <c r="CTX34" s="123"/>
      <c r="CUF34" s="125"/>
      <c r="CUI34" s="15"/>
      <c r="CUJ34" s="15"/>
      <c r="CUP34" s="122"/>
      <c r="CUQ34" s="123"/>
      <c r="CUR34" s="106"/>
      <c r="CUS34" s="123"/>
      <c r="CVA34" s="125"/>
      <c r="CVD34" s="15"/>
      <c r="CVE34" s="15"/>
      <c r="CVK34" s="122"/>
      <c r="CVL34" s="123"/>
      <c r="CVM34" s="106"/>
      <c r="CVN34" s="123"/>
      <c r="CVV34" s="125"/>
      <c r="CVY34" s="15"/>
      <c r="CVZ34" s="15"/>
      <c r="CWF34" s="122"/>
      <c r="CWG34" s="123"/>
      <c r="CWH34" s="106"/>
      <c r="CWI34" s="123"/>
      <c r="CWQ34" s="125"/>
      <c r="CWT34" s="15"/>
      <c r="CWU34" s="15"/>
      <c r="CXA34" s="122"/>
      <c r="CXB34" s="123"/>
      <c r="CXC34" s="106"/>
      <c r="CXD34" s="123"/>
      <c r="CXL34" s="125"/>
      <c r="CXO34" s="15"/>
      <c r="CXP34" s="15"/>
      <c r="CXV34" s="122"/>
      <c r="CXW34" s="123"/>
      <c r="CXX34" s="106"/>
      <c r="CXY34" s="123"/>
      <c r="CYG34" s="125"/>
      <c r="CYJ34" s="15"/>
      <c r="CYK34" s="15"/>
      <c r="CYQ34" s="122"/>
      <c r="CYR34" s="123"/>
      <c r="CYS34" s="106"/>
      <c r="CYT34" s="123"/>
      <c r="CZB34" s="125"/>
      <c r="CZE34" s="15"/>
      <c r="CZF34" s="15"/>
      <c r="CZL34" s="122"/>
      <c r="CZM34" s="123"/>
      <c r="CZN34" s="106"/>
      <c r="CZO34" s="123"/>
      <c r="CZW34" s="125"/>
      <c r="CZZ34" s="15"/>
      <c r="DAA34" s="15"/>
      <c r="DAG34" s="122"/>
      <c r="DAH34" s="123"/>
      <c r="DAI34" s="106"/>
      <c r="DAJ34" s="123"/>
      <c r="DAR34" s="125"/>
      <c r="DAU34" s="15"/>
      <c r="DAV34" s="15"/>
      <c r="DBB34" s="122"/>
      <c r="DBC34" s="123"/>
      <c r="DBD34" s="106"/>
      <c r="DBE34" s="123"/>
      <c r="DBM34" s="125"/>
      <c r="DBP34" s="15"/>
      <c r="DBQ34" s="15"/>
      <c r="DBW34" s="122"/>
      <c r="DBX34" s="123"/>
      <c r="DBY34" s="106"/>
      <c r="DBZ34" s="123"/>
      <c r="DCH34" s="125"/>
      <c r="DCK34" s="15"/>
      <c r="DCL34" s="15"/>
      <c r="DCR34" s="122"/>
      <c r="DCS34" s="123"/>
      <c r="DCT34" s="106"/>
      <c r="DCU34" s="123"/>
      <c r="DDC34" s="125"/>
      <c r="DDF34" s="15"/>
      <c r="DDG34" s="15"/>
      <c r="DDM34" s="122"/>
      <c r="DDN34" s="123"/>
      <c r="DDO34" s="106"/>
      <c r="DDP34" s="123"/>
      <c r="DDX34" s="125"/>
      <c r="DEA34" s="15"/>
      <c r="DEB34" s="15"/>
      <c r="DEH34" s="122"/>
      <c r="DEI34" s="123"/>
      <c r="DEJ34" s="106"/>
      <c r="DEK34" s="123"/>
      <c r="DES34" s="125"/>
      <c r="DEV34" s="15"/>
      <c r="DEW34" s="15"/>
      <c r="DFC34" s="122"/>
      <c r="DFD34" s="123"/>
      <c r="DFE34" s="106"/>
      <c r="DFF34" s="123"/>
      <c r="DFN34" s="125"/>
      <c r="DFQ34" s="15"/>
      <c r="DFR34" s="15"/>
      <c r="DFX34" s="122"/>
      <c r="DFY34" s="123"/>
      <c r="DFZ34" s="106"/>
      <c r="DGA34" s="123"/>
      <c r="DGI34" s="125"/>
      <c r="DGL34" s="15"/>
      <c r="DGM34" s="15"/>
      <c r="DGS34" s="122"/>
      <c r="DGT34" s="123"/>
      <c r="DGU34" s="106"/>
      <c r="DGV34" s="123"/>
      <c r="DHD34" s="125"/>
      <c r="DHG34" s="15"/>
      <c r="DHH34" s="15"/>
      <c r="DHN34" s="122"/>
      <c r="DHO34" s="123"/>
      <c r="DHP34" s="106"/>
      <c r="DHQ34" s="123"/>
      <c r="DHY34" s="125"/>
      <c r="DIB34" s="15"/>
      <c r="DIC34" s="15"/>
      <c r="DII34" s="122"/>
      <c r="DIJ34" s="123"/>
      <c r="DIK34" s="106"/>
      <c r="DIL34" s="123"/>
      <c r="DIT34" s="125"/>
      <c r="DIW34" s="15"/>
      <c r="DIX34" s="15"/>
      <c r="DJD34" s="122"/>
      <c r="DJE34" s="123"/>
      <c r="DJF34" s="106"/>
      <c r="DJG34" s="123"/>
      <c r="DJO34" s="125"/>
      <c r="DJR34" s="15"/>
      <c r="DJS34" s="15"/>
      <c r="DJY34" s="122"/>
      <c r="DJZ34" s="123"/>
      <c r="DKA34" s="106"/>
      <c r="DKB34" s="123"/>
      <c r="DKJ34" s="125"/>
      <c r="DKM34" s="15"/>
      <c r="DKN34" s="15"/>
      <c r="DKT34" s="122"/>
      <c r="DKU34" s="123"/>
      <c r="DKV34" s="106"/>
      <c r="DKW34" s="123"/>
      <c r="DLE34" s="125"/>
      <c r="DLH34" s="15"/>
      <c r="DLI34" s="15"/>
      <c r="DLO34" s="122"/>
      <c r="DLP34" s="123"/>
      <c r="DLQ34" s="106"/>
      <c r="DLR34" s="123"/>
      <c r="DLZ34" s="125"/>
      <c r="DMC34" s="15"/>
      <c r="DMD34" s="15"/>
      <c r="DMJ34" s="122"/>
      <c r="DMK34" s="123"/>
      <c r="DML34" s="106"/>
      <c r="DMM34" s="123"/>
      <c r="DMU34" s="125"/>
      <c r="DMX34" s="15"/>
      <c r="DMY34" s="15"/>
      <c r="DNE34" s="122"/>
      <c r="DNF34" s="123"/>
      <c r="DNG34" s="106"/>
      <c r="DNH34" s="123"/>
      <c r="DNP34" s="125"/>
      <c r="DNS34" s="15"/>
      <c r="DNT34" s="15"/>
      <c r="DNZ34" s="122"/>
      <c r="DOA34" s="123"/>
      <c r="DOB34" s="106"/>
      <c r="DOC34" s="123"/>
      <c r="DOK34" s="125"/>
      <c r="DON34" s="15"/>
      <c r="DOO34" s="15"/>
      <c r="DOU34" s="122"/>
      <c r="DOV34" s="123"/>
      <c r="DOW34" s="106"/>
      <c r="DOX34" s="123"/>
      <c r="DPF34" s="125"/>
      <c r="DPI34" s="15"/>
      <c r="DPJ34" s="15"/>
      <c r="DPP34" s="122"/>
      <c r="DPQ34" s="123"/>
      <c r="DPR34" s="106"/>
      <c r="DPS34" s="123"/>
      <c r="DQA34" s="125"/>
      <c r="DQD34" s="15"/>
      <c r="DQE34" s="15"/>
      <c r="DQK34" s="122"/>
      <c r="DQL34" s="123"/>
      <c r="DQM34" s="106"/>
      <c r="DQN34" s="123"/>
      <c r="DQV34" s="125"/>
      <c r="DQY34" s="15"/>
      <c r="DQZ34" s="15"/>
      <c r="DRF34" s="122"/>
      <c r="DRG34" s="123"/>
      <c r="DRH34" s="106"/>
      <c r="DRI34" s="123"/>
      <c r="DRQ34" s="125"/>
      <c r="DRT34" s="15"/>
      <c r="DRU34" s="15"/>
      <c r="DSA34" s="122"/>
      <c r="DSB34" s="123"/>
      <c r="DSC34" s="106"/>
      <c r="DSD34" s="123"/>
      <c r="DSL34" s="125"/>
      <c r="DSO34" s="15"/>
      <c r="DSP34" s="15"/>
      <c r="DSV34" s="122"/>
      <c r="DSW34" s="123"/>
      <c r="DSX34" s="106"/>
      <c r="DSY34" s="123"/>
      <c r="DTG34" s="125"/>
      <c r="DTJ34" s="15"/>
      <c r="DTK34" s="15"/>
      <c r="DTQ34" s="122"/>
      <c r="DTR34" s="123"/>
      <c r="DTS34" s="106"/>
      <c r="DTT34" s="123"/>
      <c r="DUB34" s="125"/>
      <c r="DUE34" s="15"/>
      <c r="DUF34" s="15"/>
      <c r="DUL34" s="122"/>
      <c r="DUM34" s="123"/>
      <c r="DUN34" s="106"/>
      <c r="DUO34" s="123"/>
      <c r="DUW34" s="125"/>
      <c r="DUZ34" s="15"/>
      <c r="DVA34" s="15"/>
      <c r="DVG34" s="122"/>
      <c r="DVH34" s="123"/>
      <c r="DVI34" s="106"/>
      <c r="DVJ34" s="123"/>
      <c r="DVR34" s="125"/>
      <c r="DVU34" s="15"/>
      <c r="DVV34" s="15"/>
      <c r="DWB34" s="122"/>
      <c r="DWC34" s="123"/>
      <c r="DWD34" s="106"/>
      <c r="DWE34" s="123"/>
      <c r="DWM34" s="125"/>
      <c r="DWP34" s="15"/>
      <c r="DWQ34" s="15"/>
      <c r="DWW34" s="122"/>
      <c r="DWX34" s="123"/>
      <c r="DWY34" s="106"/>
      <c r="DWZ34" s="123"/>
      <c r="DXH34" s="125"/>
      <c r="DXK34" s="15"/>
      <c r="DXL34" s="15"/>
      <c r="DXR34" s="122"/>
      <c r="DXS34" s="123"/>
      <c r="DXT34" s="106"/>
      <c r="DXU34" s="123"/>
      <c r="DYC34" s="125"/>
      <c r="DYF34" s="15"/>
      <c r="DYG34" s="15"/>
      <c r="DYM34" s="122"/>
      <c r="DYN34" s="123"/>
      <c r="DYO34" s="106"/>
      <c r="DYP34" s="123"/>
      <c r="DYX34" s="125"/>
      <c r="DZA34" s="15"/>
      <c r="DZB34" s="15"/>
      <c r="DZH34" s="122"/>
      <c r="DZI34" s="123"/>
      <c r="DZJ34" s="106"/>
      <c r="DZK34" s="123"/>
      <c r="DZS34" s="125"/>
      <c r="DZV34" s="15"/>
      <c r="DZW34" s="15"/>
      <c r="EAC34" s="122"/>
      <c r="EAD34" s="123"/>
      <c r="EAE34" s="106"/>
      <c r="EAF34" s="123"/>
      <c r="EAN34" s="125"/>
      <c r="EAQ34" s="15"/>
      <c r="EAR34" s="15"/>
      <c r="EAX34" s="122"/>
      <c r="EAY34" s="123"/>
      <c r="EAZ34" s="106"/>
      <c r="EBA34" s="123"/>
      <c r="EBI34" s="125"/>
      <c r="EBL34" s="15"/>
      <c r="EBM34" s="15"/>
      <c r="EBS34" s="122"/>
      <c r="EBT34" s="123"/>
      <c r="EBU34" s="106"/>
      <c r="EBV34" s="123"/>
      <c r="ECD34" s="125"/>
      <c r="ECG34" s="15"/>
      <c r="ECH34" s="15"/>
      <c r="ECN34" s="122"/>
      <c r="ECO34" s="123"/>
      <c r="ECP34" s="106"/>
      <c r="ECQ34" s="123"/>
      <c r="ECY34" s="125"/>
      <c r="EDB34" s="15"/>
      <c r="EDC34" s="15"/>
      <c r="EDI34" s="122"/>
      <c r="EDJ34" s="123"/>
      <c r="EDK34" s="106"/>
      <c r="EDL34" s="123"/>
      <c r="EDT34" s="125"/>
      <c r="EDW34" s="15"/>
      <c r="EDX34" s="15"/>
      <c r="EED34" s="122"/>
      <c r="EEE34" s="123"/>
      <c r="EEF34" s="106"/>
      <c r="EEG34" s="123"/>
      <c r="EEO34" s="125"/>
      <c r="EER34" s="15"/>
      <c r="EES34" s="15"/>
      <c r="EEY34" s="122"/>
      <c r="EEZ34" s="123"/>
      <c r="EFA34" s="106"/>
      <c r="EFB34" s="123"/>
      <c r="EFJ34" s="125"/>
      <c r="EFM34" s="15"/>
      <c r="EFN34" s="15"/>
      <c r="EFT34" s="122"/>
      <c r="EFU34" s="123"/>
      <c r="EFV34" s="106"/>
      <c r="EFW34" s="123"/>
      <c r="EGE34" s="125"/>
      <c r="EGH34" s="15"/>
      <c r="EGI34" s="15"/>
      <c r="EGO34" s="122"/>
      <c r="EGP34" s="123"/>
      <c r="EGQ34" s="106"/>
      <c r="EGR34" s="123"/>
      <c r="EGZ34" s="125"/>
      <c r="EHC34" s="15"/>
      <c r="EHD34" s="15"/>
      <c r="EHJ34" s="122"/>
      <c r="EHK34" s="123"/>
      <c r="EHL34" s="106"/>
      <c r="EHM34" s="123"/>
      <c r="EHU34" s="125"/>
      <c r="EHX34" s="15"/>
      <c r="EHY34" s="15"/>
      <c r="EIE34" s="122"/>
      <c r="EIF34" s="123"/>
      <c r="EIG34" s="106"/>
      <c r="EIH34" s="123"/>
      <c r="EIP34" s="125"/>
      <c r="EIS34" s="15"/>
      <c r="EIT34" s="15"/>
      <c r="EIZ34" s="122"/>
      <c r="EJA34" s="123"/>
      <c r="EJB34" s="106"/>
      <c r="EJC34" s="123"/>
      <c r="EJK34" s="125"/>
      <c r="EJN34" s="15"/>
      <c r="EJO34" s="15"/>
      <c r="EJU34" s="122"/>
      <c r="EJV34" s="123"/>
      <c r="EJW34" s="106"/>
      <c r="EJX34" s="123"/>
      <c r="EKF34" s="125"/>
      <c r="EKI34" s="15"/>
      <c r="EKJ34" s="15"/>
      <c r="EKP34" s="122"/>
      <c r="EKQ34" s="123"/>
      <c r="EKR34" s="106"/>
      <c r="EKS34" s="123"/>
      <c r="ELA34" s="125"/>
      <c r="ELD34" s="15"/>
      <c r="ELE34" s="15"/>
      <c r="ELK34" s="122"/>
      <c r="ELL34" s="123"/>
      <c r="ELM34" s="106"/>
      <c r="ELN34" s="123"/>
      <c r="ELV34" s="125"/>
      <c r="ELY34" s="15"/>
      <c r="ELZ34" s="15"/>
      <c r="EMF34" s="122"/>
      <c r="EMG34" s="123"/>
      <c r="EMH34" s="106"/>
      <c r="EMI34" s="123"/>
      <c r="EMQ34" s="125"/>
      <c r="EMT34" s="15"/>
      <c r="EMU34" s="15"/>
      <c r="ENA34" s="122"/>
      <c r="ENB34" s="123"/>
      <c r="ENC34" s="106"/>
      <c r="END34" s="123"/>
      <c r="ENL34" s="125"/>
      <c r="ENO34" s="15"/>
      <c r="ENP34" s="15"/>
      <c r="ENV34" s="122"/>
      <c r="ENW34" s="123"/>
      <c r="ENX34" s="106"/>
      <c r="ENY34" s="123"/>
      <c r="EOG34" s="125"/>
      <c r="EOJ34" s="15"/>
      <c r="EOK34" s="15"/>
      <c r="EOQ34" s="122"/>
      <c r="EOR34" s="123"/>
      <c r="EOS34" s="106"/>
      <c r="EOT34" s="123"/>
      <c r="EPB34" s="125"/>
      <c r="EPE34" s="15"/>
      <c r="EPF34" s="15"/>
      <c r="EPL34" s="122"/>
      <c r="EPM34" s="123"/>
      <c r="EPN34" s="106"/>
      <c r="EPO34" s="123"/>
      <c r="EPW34" s="125"/>
      <c r="EPZ34" s="15"/>
      <c r="EQA34" s="15"/>
      <c r="EQG34" s="122"/>
      <c r="EQH34" s="123"/>
      <c r="EQI34" s="106"/>
      <c r="EQJ34" s="123"/>
      <c r="EQR34" s="125"/>
      <c r="EQU34" s="15"/>
      <c r="EQV34" s="15"/>
      <c r="ERB34" s="122"/>
      <c r="ERC34" s="123"/>
      <c r="ERD34" s="106"/>
      <c r="ERE34" s="123"/>
      <c r="ERM34" s="125"/>
      <c r="ERP34" s="15"/>
      <c r="ERQ34" s="15"/>
      <c r="ERW34" s="122"/>
      <c r="ERX34" s="123"/>
      <c r="ERY34" s="106"/>
      <c r="ERZ34" s="123"/>
      <c r="ESH34" s="125"/>
      <c r="ESK34" s="15"/>
      <c r="ESL34" s="15"/>
      <c r="ESR34" s="122"/>
      <c r="ESS34" s="123"/>
      <c r="EST34" s="106"/>
      <c r="ESU34" s="123"/>
      <c r="ETC34" s="125"/>
      <c r="ETF34" s="15"/>
      <c r="ETG34" s="15"/>
      <c r="ETM34" s="122"/>
      <c r="ETN34" s="123"/>
      <c r="ETO34" s="106"/>
      <c r="ETP34" s="123"/>
      <c r="ETX34" s="125"/>
      <c r="EUA34" s="15"/>
      <c r="EUB34" s="15"/>
      <c r="EUH34" s="122"/>
      <c r="EUI34" s="123"/>
      <c r="EUJ34" s="106"/>
      <c r="EUK34" s="123"/>
      <c r="EUS34" s="125"/>
      <c r="EUV34" s="15"/>
      <c r="EUW34" s="15"/>
      <c r="EVC34" s="122"/>
      <c r="EVD34" s="123"/>
      <c r="EVE34" s="106"/>
      <c r="EVF34" s="123"/>
      <c r="EVN34" s="125"/>
      <c r="EVQ34" s="15"/>
      <c r="EVR34" s="15"/>
      <c r="EVX34" s="122"/>
      <c r="EVY34" s="123"/>
      <c r="EVZ34" s="106"/>
      <c r="EWA34" s="123"/>
      <c r="EWI34" s="125"/>
      <c r="EWL34" s="15"/>
      <c r="EWM34" s="15"/>
      <c r="EWS34" s="122"/>
      <c r="EWT34" s="123"/>
      <c r="EWU34" s="106"/>
      <c r="EWV34" s="123"/>
      <c r="EXD34" s="125"/>
      <c r="EXG34" s="15"/>
      <c r="EXH34" s="15"/>
      <c r="EXN34" s="122"/>
      <c r="EXO34" s="123"/>
      <c r="EXP34" s="106"/>
      <c r="EXQ34" s="123"/>
      <c r="EXY34" s="125"/>
      <c r="EYB34" s="15"/>
      <c r="EYC34" s="15"/>
      <c r="EYI34" s="122"/>
      <c r="EYJ34" s="123"/>
      <c r="EYK34" s="106"/>
      <c r="EYL34" s="123"/>
      <c r="EYT34" s="125"/>
      <c r="EYW34" s="15"/>
      <c r="EYX34" s="15"/>
      <c r="EZD34" s="122"/>
      <c r="EZE34" s="123"/>
      <c r="EZF34" s="106"/>
      <c r="EZG34" s="123"/>
      <c r="EZO34" s="125"/>
      <c r="EZR34" s="15"/>
      <c r="EZS34" s="15"/>
      <c r="EZY34" s="122"/>
      <c r="EZZ34" s="123"/>
      <c r="FAA34" s="106"/>
      <c r="FAB34" s="123"/>
      <c r="FAJ34" s="125"/>
      <c r="FAM34" s="15"/>
      <c r="FAN34" s="15"/>
      <c r="FAT34" s="122"/>
      <c r="FAU34" s="123"/>
      <c r="FAV34" s="106"/>
      <c r="FAW34" s="123"/>
      <c r="FBE34" s="125"/>
      <c r="FBH34" s="15"/>
      <c r="FBI34" s="15"/>
      <c r="FBO34" s="122"/>
      <c r="FBP34" s="123"/>
      <c r="FBQ34" s="106"/>
      <c r="FBR34" s="123"/>
      <c r="FBZ34" s="125"/>
      <c r="FCC34" s="15"/>
      <c r="FCD34" s="15"/>
      <c r="FCJ34" s="122"/>
      <c r="FCK34" s="123"/>
      <c r="FCL34" s="106"/>
      <c r="FCM34" s="123"/>
      <c r="FCU34" s="125"/>
      <c r="FCX34" s="15"/>
      <c r="FCY34" s="15"/>
      <c r="FDE34" s="122"/>
      <c r="FDF34" s="123"/>
      <c r="FDG34" s="106"/>
      <c r="FDH34" s="123"/>
      <c r="FDP34" s="125"/>
      <c r="FDS34" s="15"/>
      <c r="FDT34" s="15"/>
      <c r="FDZ34" s="122"/>
      <c r="FEA34" s="123"/>
      <c r="FEB34" s="106"/>
      <c r="FEC34" s="123"/>
      <c r="FEK34" s="125"/>
      <c r="FEN34" s="15"/>
      <c r="FEO34" s="15"/>
      <c r="FEU34" s="122"/>
      <c r="FEV34" s="123"/>
      <c r="FEW34" s="106"/>
      <c r="FEX34" s="123"/>
      <c r="FFF34" s="125"/>
      <c r="FFI34" s="15"/>
      <c r="FFJ34" s="15"/>
      <c r="FFP34" s="122"/>
      <c r="FFQ34" s="123"/>
      <c r="FFR34" s="106"/>
      <c r="FFS34" s="123"/>
      <c r="FGA34" s="125"/>
      <c r="FGD34" s="15"/>
      <c r="FGE34" s="15"/>
      <c r="FGK34" s="122"/>
      <c r="FGL34" s="123"/>
      <c r="FGM34" s="106"/>
      <c r="FGN34" s="123"/>
      <c r="FGV34" s="125"/>
      <c r="FGY34" s="15"/>
      <c r="FGZ34" s="15"/>
      <c r="FHF34" s="122"/>
      <c r="FHG34" s="123"/>
      <c r="FHH34" s="106"/>
      <c r="FHI34" s="123"/>
      <c r="FHQ34" s="125"/>
      <c r="FHT34" s="15"/>
      <c r="FHU34" s="15"/>
      <c r="FIA34" s="122"/>
      <c r="FIB34" s="123"/>
      <c r="FIC34" s="106"/>
      <c r="FID34" s="123"/>
      <c r="FIL34" s="125"/>
      <c r="FIO34" s="15"/>
      <c r="FIP34" s="15"/>
      <c r="FIV34" s="122"/>
      <c r="FIW34" s="123"/>
      <c r="FIX34" s="106"/>
      <c r="FIY34" s="123"/>
      <c r="FJG34" s="125"/>
      <c r="FJJ34" s="15"/>
      <c r="FJK34" s="15"/>
      <c r="FJQ34" s="122"/>
      <c r="FJR34" s="123"/>
      <c r="FJS34" s="106"/>
      <c r="FJT34" s="123"/>
      <c r="FKB34" s="125"/>
      <c r="FKE34" s="15"/>
      <c r="FKF34" s="15"/>
      <c r="FKL34" s="122"/>
      <c r="FKM34" s="123"/>
      <c r="FKN34" s="106"/>
      <c r="FKO34" s="123"/>
      <c r="FKW34" s="125"/>
      <c r="FKZ34" s="15"/>
      <c r="FLA34" s="15"/>
      <c r="FLG34" s="122"/>
      <c r="FLH34" s="123"/>
      <c r="FLI34" s="106"/>
      <c r="FLJ34" s="123"/>
      <c r="FLR34" s="125"/>
      <c r="FLU34" s="15"/>
      <c r="FLV34" s="15"/>
      <c r="FMB34" s="122"/>
      <c r="FMC34" s="123"/>
      <c r="FMD34" s="106"/>
      <c r="FME34" s="123"/>
      <c r="FMM34" s="125"/>
      <c r="FMP34" s="15"/>
      <c r="FMQ34" s="15"/>
      <c r="FMW34" s="122"/>
      <c r="FMX34" s="123"/>
      <c r="FMY34" s="106"/>
      <c r="FMZ34" s="123"/>
      <c r="FNH34" s="125"/>
      <c r="FNK34" s="15"/>
      <c r="FNL34" s="15"/>
      <c r="FNR34" s="122"/>
      <c r="FNS34" s="123"/>
      <c r="FNT34" s="106"/>
      <c r="FNU34" s="123"/>
      <c r="FOC34" s="125"/>
      <c r="FOF34" s="15"/>
      <c r="FOG34" s="15"/>
      <c r="FOM34" s="122"/>
      <c r="FON34" s="123"/>
      <c r="FOO34" s="106"/>
      <c r="FOP34" s="123"/>
      <c r="FOX34" s="125"/>
      <c r="FPA34" s="15"/>
      <c r="FPB34" s="15"/>
      <c r="FPH34" s="122"/>
      <c r="FPI34" s="123"/>
      <c r="FPJ34" s="106"/>
      <c r="FPK34" s="123"/>
      <c r="FPS34" s="125"/>
      <c r="FPV34" s="15"/>
      <c r="FPW34" s="15"/>
      <c r="FQC34" s="122"/>
      <c r="FQD34" s="123"/>
      <c r="FQE34" s="106"/>
      <c r="FQF34" s="123"/>
      <c r="FQN34" s="125"/>
      <c r="FQQ34" s="15"/>
      <c r="FQR34" s="15"/>
      <c r="FQX34" s="122"/>
      <c r="FQY34" s="123"/>
      <c r="FQZ34" s="106"/>
      <c r="FRA34" s="123"/>
      <c r="FRI34" s="125"/>
      <c r="FRL34" s="15"/>
      <c r="FRM34" s="15"/>
      <c r="FRS34" s="122"/>
      <c r="FRT34" s="123"/>
      <c r="FRU34" s="106"/>
      <c r="FRV34" s="123"/>
      <c r="FSD34" s="125"/>
      <c r="FSG34" s="15"/>
      <c r="FSH34" s="15"/>
      <c r="FSN34" s="122"/>
      <c r="FSO34" s="123"/>
      <c r="FSP34" s="106"/>
      <c r="FSQ34" s="123"/>
      <c r="FSY34" s="125"/>
      <c r="FTB34" s="15"/>
      <c r="FTC34" s="15"/>
      <c r="FTI34" s="122"/>
      <c r="FTJ34" s="123"/>
      <c r="FTK34" s="106"/>
      <c r="FTL34" s="123"/>
      <c r="FTT34" s="125"/>
      <c r="FTW34" s="15"/>
      <c r="FTX34" s="15"/>
      <c r="FUD34" s="122"/>
      <c r="FUE34" s="123"/>
      <c r="FUF34" s="106"/>
      <c r="FUG34" s="123"/>
      <c r="FUO34" s="125"/>
      <c r="FUR34" s="15"/>
      <c r="FUS34" s="15"/>
      <c r="FUY34" s="122"/>
      <c r="FUZ34" s="123"/>
      <c r="FVA34" s="106"/>
      <c r="FVB34" s="123"/>
      <c r="FVJ34" s="125"/>
      <c r="FVM34" s="15"/>
      <c r="FVN34" s="15"/>
      <c r="FVT34" s="122"/>
      <c r="FVU34" s="123"/>
      <c r="FVV34" s="106"/>
      <c r="FVW34" s="123"/>
      <c r="FWE34" s="125"/>
      <c r="FWH34" s="15"/>
      <c r="FWI34" s="15"/>
      <c r="FWO34" s="122"/>
      <c r="FWP34" s="123"/>
      <c r="FWQ34" s="106"/>
      <c r="FWR34" s="123"/>
      <c r="FWZ34" s="125"/>
      <c r="FXC34" s="15"/>
      <c r="FXD34" s="15"/>
      <c r="FXJ34" s="122"/>
      <c r="FXK34" s="123"/>
      <c r="FXL34" s="106"/>
      <c r="FXM34" s="123"/>
      <c r="FXU34" s="125"/>
      <c r="FXX34" s="15"/>
      <c r="FXY34" s="15"/>
      <c r="FYE34" s="122"/>
      <c r="FYF34" s="123"/>
      <c r="FYG34" s="106"/>
      <c r="FYH34" s="123"/>
      <c r="FYP34" s="125"/>
      <c r="FYS34" s="15"/>
      <c r="FYT34" s="15"/>
      <c r="FYZ34" s="122"/>
      <c r="FZA34" s="123"/>
      <c r="FZB34" s="106"/>
      <c r="FZC34" s="123"/>
      <c r="FZK34" s="125"/>
      <c r="FZN34" s="15"/>
      <c r="FZO34" s="15"/>
      <c r="FZU34" s="122"/>
      <c r="FZV34" s="123"/>
      <c r="FZW34" s="106"/>
      <c r="FZX34" s="123"/>
      <c r="GAF34" s="125"/>
      <c r="GAI34" s="15"/>
      <c r="GAJ34" s="15"/>
      <c r="GAP34" s="122"/>
      <c r="GAQ34" s="123"/>
      <c r="GAR34" s="106"/>
      <c r="GAS34" s="123"/>
      <c r="GBA34" s="125"/>
      <c r="GBD34" s="15"/>
      <c r="GBE34" s="15"/>
      <c r="GBK34" s="122"/>
      <c r="GBL34" s="123"/>
      <c r="GBM34" s="106"/>
      <c r="GBN34" s="123"/>
      <c r="GBV34" s="125"/>
      <c r="GBY34" s="15"/>
      <c r="GBZ34" s="15"/>
      <c r="GCF34" s="122"/>
      <c r="GCG34" s="123"/>
      <c r="GCH34" s="106"/>
      <c r="GCI34" s="123"/>
      <c r="GCQ34" s="125"/>
      <c r="GCT34" s="15"/>
      <c r="GCU34" s="15"/>
      <c r="GDA34" s="122"/>
      <c r="GDB34" s="123"/>
      <c r="GDC34" s="106"/>
      <c r="GDD34" s="123"/>
      <c r="GDL34" s="125"/>
      <c r="GDO34" s="15"/>
      <c r="GDP34" s="15"/>
      <c r="GDV34" s="122"/>
      <c r="GDW34" s="123"/>
      <c r="GDX34" s="106"/>
      <c r="GDY34" s="123"/>
      <c r="GEG34" s="125"/>
      <c r="GEJ34" s="15"/>
      <c r="GEK34" s="15"/>
      <c r="GEQ34" s="122"/>
      <c r="GER34" s="123"/>
      <c r="GES34" s="106"/>
      <c r="GET34" s="123"/>
      <c r="GFB34" s="125"/>
      <c r="GFE34" s="15"/>
      <c r="GFF34" s="15"/>
      <c r="GFL34" s="122"/>
      <c r="GFM34" s="123"/>
      <c r="GFN34" s="106"/>
      <c r="GFO34" s="123"/>
      <c r="GFW34" s="125"/>
      <c r="GFZ34" s="15"/>
      <c r="GGA34" s="15"/>
      <c r="GGG34" s="122"/>
      <c r="GGH34" s="123"/>
      <c r="GGI34" s="106"/>
      <c r="GGJ34" s="123"/>
      <c r="GGR34" s="125"/>
      <c r="GGU34" s="15"/>
      <c r="GGV34" s="15"/>
      <c r="GHB34" s="122"/>
      <c r="GHC34" s="123"/>
      <c r="GHD34" s="106"/>
      <c r="GHE34" s="123"/>
      <c r="GHM34" s="125"/>
      <c r="GHP34" s="15"/>
      <c r="GHQ34" s="15"/>
      <c r="GHW34" s="122"/>
      <c r="GHX34" s="123"/>
      <c r="GHY34" s="106"/>
      <c r="GHZ34" s="123"/>
      <c r="GIH34" s="125"/>
      <c r="GIK34" s="15"/>
      <c r="GIL34" s="15"/>
      <c r="GIR34" s="122"/>
      <c r="GIS34" s="123"/>
      <c r="GIT34" s="106"/>
      <c r="GIU34" s="123"/>
      <c r="GJC34" s="125"/>
      <c r="GJF34" s="15"/>
      <c r="GJG34" s="15"/>
      <c r="GJM34" s="122"/>
      <c r="GJN34" s="123"/>
      <c r="GJO34" s="106"/>
      <c r="GJP34" s="123"/>
      <c r="GJX34" s="125"/>
      <c r="GKA34" s="15"/>
      <c r="GKB34" s="15"/>
      <c r="GKH34" s="122"/>
      <c r="GKI34" s="123"/>
      <c r="GKJ34" s="106"/>
      <c r="GKK34" s="123"/>
      <c r="GKS34" s="125"/>
      <c r="GKV34" s="15"/>
      <c r="GKW34" s="15"/>
      <c r="GLC34" s="122"/>
      <c r="GLD34" s="123"/>
      <c r="GLE34" s="106"/>
      <c r="GLF34" s="123"/>
      <c r="GLN34" s="125"/>
      <c r="GLQ34" s="15"/>
      <c r="GLR34" s="15"/>
      <c r="GLX34" s="122"/>
      <c r="GLY34" s="123"/>
      <c r="GLZ34" s="106"/>
      <c r="GMA34" s="123"/>
      <c r="GMI34" s="125"/>
      <c r="GML34" s="15"/>
      <c r="GMM34" s="15"/>
      <c r="GMS34" s="122"/>
      <c r="GMT34" s="123"/>
      <c r="GMU34" s="106"/>
      <c r="GMV34" s="123"/>
      <c r="GND34" s="125"/>
      <c r="GNG34" s="15"/>
      <c r="GNH34" s="15"/>
      <c r="GNN34" s="122"/>
      <c r="GNO34" s="123"/>
      <c r="GNP34" s="106"/>
      <c r="GNQ34" s="123"/>
      <c r="GNY34" s="125"/>
      <c r="GOB34" s="15"/>
      <c r="GOC34" s="15"/>
      <c r="GOI34" s="122"/>
      <c r="GOJ34" s="123"/>
      <c r="GOK34" s="106"/>
      <c r="GOL34" s="123"/>
      <c r="GOT34" s="125"/>
      <c r="GOW34" s="15"/>
      <c r="GOX34" s="15"/>
      <c r="GPD34" s="122"/>
      <c r="GPE34" s="123"/>
      <c r="GPF34" s="106"/>
      <c r="GPG34" s="123"/>
      <c r="GPO34" s="125"/>
      <c r="GPR34" s="15"/>
      <c r="GPS34" s="15"/>
      <c r="GPY34" s="122"/>
      <c r="GPZ34" s="123"/>
      <c r="GQA34" s="106"/>
      <c r="GQB34" s="123"/>
      <c r="GQJ34" s="125"/>
      <c r="GQM34" s="15"/>
      <c r="GQN34" s="15"/>
      <c r="GQT34" s="122"/>
      <c r="GQU34" s="123"/>
      <c r="GQV34" s="106"/>
      <c r="GQW34" s="123"/>
      <c r="GRE34" s="125"/>
      <c r="GRH34" s="15"/>
      <c r="GRI34" s="15"/>
      <c r="GRO34" s="122"/>
      <c r="GRP34" s="123"/>
      <c r="GRQ34" s="106"/>
      <c r="GRR34" s="123"/>
      <c r="GRZ34" s="125"/>
      <c r="GSC34" s="15"/>
      <c r="GSD34" s="15"/>
      <c r="GSJ34" s="122"/>
      <c r="GSK34" s="123"/>
      <c r="GSL34" s="106"/>
      <c r="GSM34" s="123"/>
      <c r="GSU34" s="125"/>
      <c r="GSX34" s="15"/>
      <c r="GSY34" s="15"/>
      <c r="GTE34" s="122"/>
      <c r="GTF34" s="123"/>
      <c r="GTG34" s="106"/>
      <c r="GTH34" s="123"/>
      <c r="GTP34" s="125"/>
      <c r="GTS34" s="15"/>
      <c r="GTT34" s="15"/>
      <c r="GTZ34" s="122"/>
      <c r="GUA34" s="123"/>
      <c r="GUB34" s="106"/>
      <c r="GUC34" s="123"/>
      <c r="GUK34" s="125"/>
      <c r="GUN34" s="15"/>
      <c r="GUO34" s="15"/>
      <c r="GUU34" s="122"/>
      <c r="GUV34" s="123"/>
      <c r="GUW34" s="106"/>
      <c r="GUX34" s="123"/>
      <c r="GVF34" s="125"/>
      <c r="GVI34" s="15"/>
      <c r="GVJ34" s="15"/>
      <c r="GVP34" s="122"/>
      <c r="GVQ34" s="123"/>
      <c r="GVR34" s="106"/>
      <c r="GVS34" s="123"/>
      <c r="GWA34" s="125"/>
      <c r="GWD34" s="15"/>
      <c r="GWE34" s="15"/>
      <c r="GWK34" s="122"/>
      <c r="GWL34" s="123"/>
      <c r="GWM34" s="106"/>
      <c r="GWN34" s="123"/>
      <c r="GWV34" s="125"/>
      <c r="GWY34" s="15"/>
      <c r="GWZ34" s="15"/>
      <c r="GXF34" s="122"/>
      <c r="GXG34" s="123"/>
      <c r="GXH34" s="106"/>
      <c r="GXI34" s="123"/>
      <c r="GXQ34" s="125"/>
      <c r="GXT34" s="15"/>
      <c r="GXU34" s="15"/>
      <c r="GYA34" s="122"/>
      <c r="GYB34" s="123"/>
      <c r="GYC34" s="106"/>
      <c r="GYD34" s="123"/>
      <c r="GYL34" s="125"/>
      <c r="GYO34" s="15"/>
      <c r="GYP34" s="15"/>
      <c r="GYV34" s="122"/>
      <c r="GYW34" s="123"/>
      <c r="GYX34" s="106"/>
      <c r="GYY34" s="123"/>
      <c r="GZG34" s="125"/>
      <c r="GZJ34" s="15"/>
      <c r="GZK34" s="15"/>
      <c r="GZQ34" s="122"/>
      <c r="GZR34" s="123"/>
      <c r="GZS34" s="106"/>
      <c r="GZT34" s="123"/>
      <c r="HAB34" s="125"/>
      <c r="HAE34" s="15"/>
      <c r="HAF34" s="15"/>
      <c r="HAL34" s="122"/>
      <c r="HAM34" s="123"/>
      <c r="HAN34" s="106"/>
      <c r="HAO34" s="123"/>
      <c r="HAW34" s="125"/>
      <c r="HAZ34" s="15"/>
      <c r="HBA34" s="15"/>
      <c r="HBG34" s="122"/>
      <c r="HBH34" s="123"/>
      <c r="HBI34" s="106"/>
      <c r="HBJ34" s="123"/>
      <c r="HBR34" s="125"/>
      <c r="HBU34" s="15"/>
      <c r="HBV34" s="15"/>
      <c r="HCB34" s="122"/>
      <c r="HCC34" s="123"/>
      <c r="HCD34" s="106"/>
      <c r="HCE34" s="123"/>
      <c r="HCM34" s="125"/>
      <c r="HCP34" s="15"/>
      <c r="HCQ34" s="15"/>
      <c r="HCW34" s="122"/>
      <c r="HCX34" s="123"/>
      <c r="HCY34" s="106"/>
      <c r="HCZ34" s="123"/>
      <c r="HDH34" s="125"/>
      <c r="HDK34" s="15"/>
      <c r="HDL34" s="15"/>
      <c r="HDR34" s="122"/>
      <c r="HDS34" s="123"/>
      <c r="HDT34" s="106"/>
      <c r="HDU34" s="123"/>
      <c r="HEC34" s="125"/>
      <c r="HEF34" s="15"/>
      <c r="HEG34" s="15"/>
      <c r="HEM34" s="122"/>
      <c r="HEN34" s="123"/>
      <c r="HEO34" s="106"/>
      <c r="HEP34" s="123"/>
      <c r="HEX34" s="125"/>
      <c r="HFA34" s="15"/>
      <c r="HFB34" s="15"/>
      <c r="HFH34" s="122"/>
      <c r="HFI34" s="123"/>
      <c r="HFJ34" s="106"/>
      <c r="HFK34" s="123"/>
      <c r="HFS34" s="125"/>
      <c r="HFV34" s="15"/>
      <c r="HFW34" s="15"/>
      <c r="HGC34" s="122"/>
      <c r="HGD34" s="123"/>
      <c r="HGE34" s="106"/>
      <c r="HGF34" s="123"/>
      <c r="HGN34" s="125"/>
      <c r="HGQ34" s="15"/>
      <c r="HGR34" s="15"/>
      <c r="HGX34" s="122"/>
      <c r="HGY34" s="123"/>
      <c r="HGZ34" s="106"/>
      <c r="HHA34" s="123"/>
      <c r="HHI34" s="125"/>
      <c r="HHL34" s="15"/>
      <c r="HHM34" s="15"/>
      <c r="HHS34" s="122"/>
      <c r="HHT34" s="123"/>
      <c r="HHU34" s="106"/>
      <c r="HHV34" s="123"/>
      <c r="HID34" s="125"/>
      <c r="HIG34" s="15"/>
      <c r="HIH34" s="15"/>
      <c r="HIN34" s="122"/>
      <c r="HIO34" s="123"/>
      <c r="HIP34" s="106"/>
      <c r="HIQ34" s="123"/>
      <c r="HIY34" s="125"/>
      <c r="HJB34" s="15"/>
      <c r="HJC34" s="15"/>
      <c r="HJI34" s="122"/>
      <c r="HJJ34" s="123"/>
      <c r="HJK34" s="106"/>
      <c r="HJL34" s="123"/>
      <c r="HJT34" s="125"/>
      <c r="HJW34" s="15"/>
      <c r="HJX34" s="15"/>
      <c r="HKD34" s="122"/>
      <c r="HKE34" s="123"/>
      <c r="HKF34" s="106"/>
      <c r="HKG34" s="123"/>
      <c r="HKO34" s="125"/>
      <c r="HKR34" s="15"/>
      <c r="HKS34" s="15"/>
      <c r="HKY34" s="122"/>
      <c r="HKZ34" s="123"/>
      <c r="HLA34" s="106"/>
      <c r="HLB34" s="123"/>
      <c r="HLJ34" s="125"/>
      <c r="HLM34" s="15"/>
      <c r="HLN34" s="15"/>
      <c r="HLT34" s="122"/>
      <c r="HLU34" s="123"/>
      <c r="HLV34" s="106"/>
      <c r="HLW34" s="123"/>
      <c r="HME34" s="125"/>
      <c r="HMH34" s="15"/>
      <c r="HMI34" s="15"/>
      <c r="HMO34" s="122"/>
      <c r="HMP34" s="123"/>
      <c r="HMQ34" s="106"/>
      <c r="HMR34" s="123"/>
      <c r="HMZ34" s="125"/>
      <c r="HNC34" s="15"/>
      <c r="HND34" s="15"/>
      <c r="HNJ34" s="122"/>
      <c r="HNK34" s="123"/>
      <c r="HNL34" s="106"/>
      <c r="HNM34" s="123"/>
      <c r="HNU34" s="125"/>
      <c r="HNX34" s="15"/>
      <c r="HNY34" s="15"/>
      <c r="HOE34" s="122"/>
      <c r="HOF34" s="123"/>
      <c r="HOG34" s="106"/>
      <c r="HOH34" s="123"/>
      <c r="HOP34" s="125"/>
      <c r="HOS34" s="15"/>
      <c r="HOT34" s="15"/>
      <c r="HOZ34" s="122"/>
      <c r="HPA34" s="123"/>
      <c r="HPB34" s="106"/>
      <c r="HPC34" s="123"/>
      <c r="HPK34" s="125"/>
      <c r="HPN34" s="15"/>
      <c r="HPO34" s="15"/>
      <c r="HPU34" s="122"/>
      <c r="HPV34" s="123"/>
      <c r="HPW34" s="106"/>
      <c r="HPX34" s="123"/>
      <c r="HQF34" s="125"/>
      <c r="HQI34" s="15"/>
      <c r="HQJ34" s="15"/>
      <c r="HQP34" s="122"/>
      <c r="HQQ34" s="123"/>
      <c r="HQR34" s="106"/>
      <c r="HQS34" s="123"/>
      <c r="HRA34" s="125"/>
      <c r="HRD34" s="15"/>
      <c r="HRE34" s="15"/>
      <c r="HRK34" s="122"/>
      <c r="HRL34" s="123"/>
      <c r="HRM34" s="106"/>
      <c r="HRN34" s="123"/>
      <c r="HRV34" s="125"/>
      <c r="HRY34" s="15"/>
      <c r="HRZ34" s="15"/>
      <c r="HSF34" s="122"/>
      <c r="HSG34" s="123"/>
      <c r="HSH34" s="106"/>
      <c r="HSI34" s="123"/>
      <c r="HSQ34" s="125"/>
      <c r="HST34" s="15"/>
      <c r="HSU34" s="15"/>
      <c r="HTA34" s="122"/>
      <c r="HTB34" s="123"/>
      <c r="HTC34" s="106"/>
      <c r="HTD34" s="123"/>
      <c r="HTL34" s="125"/>
      <c r="HTO34" s="15"/>
      <c r="HTP34" s="15"/>
      <c r="HTV34" s="122"/>
      <c r="HTW34" s="123"/>
      <c r="HTX34" s="106"/>
      <c r="HTY34" s="123"/>
      <c r="HUG34" s="125"/>
      <c r="HUJ34" s="15"/>
      <c r="HUK34" s="15"/>
      <c r="HUQ34" s="122"/>
      <c r="HUR34" s="123"/>
      <c r="HUS34" s="106"/>
      <c r="HUT34" s="123"/>
      <c r="HVB34" s="125"/>
      <c r="HVE34" s="15"/>
      <c r="HVF34" s="15"/>
      <c r="HVL34" s="122"/>
      <c r="HVM34" s="123"/>
      <c r="HVN34" s="106"/>
      <c r="HVO34" s="123"/>
      <c r="HVW34" s="125"/>
      <c r="HVZ34" s="15"/>
      <c r="HWA34" s="15"/>
      <c r="HWG34" s="122"/>
      <c r="HWH34" s="123"/>
      <c r="HWI34" s="106"/>
      <c r="HWJ34" s="123"/>
      <c r="HWR34" s="125"/>
      <c r="HWU34" s="15"/>
      <c r="HWV34" s="15"/>
      <c r="HXB34" s="122"/>
      <c r="HXC34" s="123"/>
      <c r="HXD34" s="106"/>
      <c r="HXE34" s="123"/>
      <c r="HXM34" s="125"/>
      <c r="HXP34" s="15"/>
      <c r="HXQ34" s="15"/>
      <c r="HXW34" s="122"/>
      <c r="HXX34" s="123"/>
      <c r="HXY34" s="106"/>
      <c r="HXZ34" s="123"/>
      <c r="HYH34" s="125"/>
      <c r="HYK34" s="15"/>
      <c r="HYL34" s="15"/>
      <c r="HYR34" s="122"/>
      <c r="HYS34" s="123"/>
      <c r="HYT34" s="106"/>
      <c r="HYU34" s="123"/>
      <c r="HZC34" s="125"/>
      <c r="HZF34" s="15"/>
      <c r="HZG34" s="15"/>
      <c r="HZM34" s="122"/>
      <c r="HZN34" s="123"/>
      <c r="HZO34" s="106"/>
      <c r="HZP34" s="123"/>
      <c r="HZX34" s="125"/>
      <c r="IAA34" s="15"/>
      <c r="IAB34" s="15"/>
      <c r="IAH34" s="122"/>
      <c r="IAI34" s="123"/>
      <c r="IAJ34" s="106"/>
      <c r="IAK34" s="123"/>
      <c r="IAS34" s="125"/>
      <c r="IAV34" s="15"/>
      <c r="IAW34" s="15"/>
      <c r="IBC34" s="122"/>
      <c r="IBD34" s="123"/>
      <c r="IBE34" s="106"/>
      <c r="IBF34" s="123"/>
      <c r="IBN34" s="125"/>
      <c r="IBQ34" s="15"/>
      <c r="IBR34" s="15"/>
      <c r="IBX34" s="122"/>
      <c r="IBY34" s="123"/>
      <c r="IBZ34" s="106"/>
      <c r="ICA34" s="123"/>
      <c r="ICI34" s="125"/>
      <c r="ICL34" s="15"/>
      <c r="ICM34" s="15"/>
      <c r="ICS34" s="122"/>
      <c r="ICT34" s="123"/>
      <c r="ICU34" s="106"/>
      <c r="ICV34" s="123"/>
      <c r="IDD34" s="125"/>
      <c r="IDG34" s="15"/>
      <c r="IDH34" s="15"/>
      <c r="IDN34" s="122"/>
      <c r="IDO34" s="123"/>
      <c r="IDP34" s="106"/>
      <c r="IDQ34" s="123"/>
      <c r="IDY34" s="125"/>
      <c r="IEB34" s="15"/>
      <c r="IEC34" s="15"/>
      <c r="IEI34" s="122"/>
      <c r="IEJ34" s="123"/>
      <c r="IEK34" s="106"/>
      <c r="IEL34" s="123"/>
      <c r="IET34" s="125"/>
      <c r="IEW34" s="15"/>
      <c r="IEX34" s="15"/>
      <c r="IFD34" s="122"/>
      <c r="IFE34" s="123"/>
      <c r="IFF34" s="106"/>
      <c r="IFG34" s="123"/>
      <c r="IFO34" s="125"/>
      <c r="IFR34" s="15"/>
      <c r="IFS34" s="15"/>
      <c r="IFY34" s="122"/>
      <c r="IFZ34" s="123"/>
      <c r="IGA34" s="106"/>
      <c r="IGB34" s="123"/>
      <c r="IGJ34" s="125"/>
      <c r="IGM34" s="15"/>
      <c r="IGN34" s="15"/>
      <c r="IGT34" s="122"/>
      <c r="IGU34" s="123"/>
      <c r="IGV34" s="106"/>
      <c r="IGW34" s="123"/>
      <c r="IHE34" s="125"/>
      <c r="IHH34" s="15"/>
      <c r="IHI34" s="15"/>
      <c r="IHO34" s="122"/>
      <c r="IHP34" s="123"/>
      <c r="IHQ34" s="106"/>
      <c r="IHR34" s="123"/>
      <c r="IHZ34" s="125"/>
      <c r="IIC34" s="15"/>
      <c r="IID34" s="15"/>
      <c r="IIJ34" s="122"/>
      <c r="IIK34" s="123"/>
      <c r="IIL34" s="106"/>
      <c r="IIM34" s="123"/>
      <c r="IIU34" s="125"/>
      <c r="IIX34" s="15"/>
      <c r="IIY34" s="15"/>
      <c r="IJE34" s="122"/>
      <c r="IJF34" s="123"/>
      <c r="IJG34" s="106"/>
      <c r="IJH34" s="123"/>
      <c r="IJP34" s="125"/>
      <c r="IJS34" s="15"/>
      <c r="IJT34" s="15"/>
      <c r="IJZ34" s="122"/>
      <c r="IKA34" s="123"/>
      <c r="IKB34" s="106"/>
      <c r="IKC34" s="123"/>
      <c r="IKK34" s="125"/>
      <c r="IKN34" s="15"/>
      <c r="IKO34" s="15"/>
      <c r="IKU34" s="122"/>
      <c r="IKV34" s="123"/>
      <c r="IKW34" s="106"/>
      <c r="IKX34" s="123"/>
      <c r="ILF34" s="125"/>
      <c r="ILI34" s="15"/>
      <c r="ILJ34" s="15"/>
      <c r="ILP34" s="122"/>
      <c r="ILQ34" s="123"/>
      <c r="ILR34" s="106"/>
      <c r="ILS34" s="123"/>
      <c r="IMA34" s="125"/>
      <c r="IMD34" s="15"/>
      <c r="IME34" s="15"/>
      <c r="IMK34" s="122"/>
      <c r="IML34" s="123"/>
      <c r="IMM34" s="106"/>
      <c r="IMN34" s="123"/>
      <c r="IMV34" s="125"/>
      <c r="IMY34" s="15"/>
      <c r="IMZ34" s="15"/>
      <c r="INF34" s="122"/>
      <c r="ING34" s="123"/>
      <c r="INH34" s="106"/>
      <c r="INI34" s="123"/>
      <c r="INQ34" s="125"/>
      <c r="INT34" s="15"/>
      <c r="INU34" s="15"/>
      <c r="IOA34" s="122"/>
      <c r="IOB34" s="123"/>
      <c r="IOC34" s="106"/>
      <c r="IOD34" s="123"/>
      <c r="IOL34" s="125"/>
      <c r="IOO34" s="15"/>
      <c r="IOP34" s="15"/>
      <c r="IOV34" s="122"/>
      <c r="IOW34" s="123"/>
      <c r="IOX34" s="106"/>
      <c r="IOY34" s="123"/>
      <c r="IPG34" s="125"/>
      <c r="IPJ34" s="15"/>
      <c r="IPK34" s="15"/>
      <c r="IPQ34" s="122"/>
      <c r="IPR34" s="123"/>
      <c r="IPS34" s="106"/>
      <c r="IPT34" s="123"/>
      <c r="IQB34" s="125"/>
      <c r="IQE34" s="15"/>
      <c r="IQF34" s="15"/>
      <c r="IQL34" s="122"/>
      <c r="IQM34" s="123"/>
      <c r="IQN34" s="106"/>
      <c r="IQO34" s="123"/>
      <c r="IQW34" s="125"/>
      <c r="IQZ34" s="15"/>
      <c r="IRA34" s="15"/>
      <c r="IRG34" s="122"/>
      <c r="IRH34" s="123"/>
      <c r="IRI34" s="106"/>
      <c r="IRJ34" s="123"/>
      <c r="IRR34" s="125"/>
      <c r="IRU34" s="15"/>
      <c r="IRV34" s="15"/>
      <c r="ISB34" s="122"/>
      <c r="ISC34" s="123"/>
      <c r="ISD34" s="106"/>
      <c r="ISE34" s="123"/>
      <c r="ISM34" s="125"/>
      <c r="ISP34" s="15"/>
      <c r="ISQ34" s="15"/>
      <c r="ISW34" s="122"/>
      <c r="ISX34" s="123"/>
      <c r="ISY34" s="106"/>
      <c r="ISZ34" s="123"/>
      <c r="ITH34" s="125"/>
      <c r="ITK34" s="15"/>
      <c r="ITL34" s="15"/>
      <c r="ITR34" s="122"/>
      <c r="ITS34" s="123"/>
      <c r="ITT34" s="106"/>
      <c r="ITU34" s="123"/>
      <c r="IUC34" s="125"/>
      <c r="IUF34" s="15"/>
      <c r="IUG34" s="15"/>
      <c r="IUM34" s="122"/>
      <c r="IUN34" s="123"/>
      <c r="IUO34" s="106"/>
      <c r="IUP34" s="123"/>
      <c r="IUX34" s="125"/>
      <c r="IVA34" s="15"/>
      <c r="IVB34" s="15"/>
      <c r="IVH34" s="122"/>
      <c r="IVI34" s="123"/>
      <c r="IVJ34" s="106"/>
      <c r="IVK34" s="123"/>
      <c r="IVS34" s="125"/>
      <c r="IVV34" s="15"/>
      <c r="IVW34" s="15"/>
      <c r="IWC34" s="122"/>
      <c r="IWD34" s="123"/>
      <c r="IWE34" s="106"/>
      <c r="IWF34" s="123"/>
      <c r="IWN34" s="125"/>
      <c r="IWQ34" s="15"/>
      <c r="IWR34" s="15"/>
      <c r="IWX34" s="122"/>
      <c r="IWY34" s="123"/>
      <c r="IWZ34" s="106"/>
      <c r="IXA34" s="123"/>
      <c r="IXI34" s="125"/>
      <c r="IXL34" s="15"/>
      <c r="IXM34" s="15"/>
      <c r="IXS34" s="122"/>
      <c r="IXT34" s="123"/>
      <c r="IXU34" s="106"/>
      <c r="IXV34" s="123"/>
      <c r="IYD34" s="125"/>
      <c r="IYG34" s="15"/>
      <c r="IYH34" s="15"/>
      <c r="IYN34" s="122"/>
      <c r="IYO34" s="123"/>
      <c r="IYP34" s="106"/>
      <c r="IYQ34" s="123"/>
      <c r="IYY34" s="125"/>
      <c r="IZB34" s="15"/>
      <c r="IZC34" s="15"/>
      <c r="IZI34" s="122"/>
      <c r="IZJ34" s="123"/>
      <c r="IZK34" s="106"/>
      <c r="IZL34" s="123"/>
      <c r="IZT34" s="125"/>
      <c r="IZW34" s="15"/>
      <c r="IZX34" s="15"/>
      <c r="JAD34" s="122"/>
      <c r="JAE34" s="123"/>
      <c r="JAF34" s="106"/>
      <c r="JAG34" s="123"/>
      <c r="JAO34" s="125"/>
      <c r="JAR34" s="15"/>
      <c r="JAS34" s="15"/>
      <c r="JAY34" s="122"/>
      <c r="JAZ34" s="123"/>
      <c r="JBA34" s="106"/>
      <c r="JBB34" s="123"/>
      <c r="JBJ34" s="125"/>
      <c r="JBM34" s="15"/>
      <c r="JBN34" s="15"/>
      <c r="JBT34" s="122"/>
      <c r="JBU34" s="123"/>
      <c r="JBV34" s="106"/>
      <c r="JBW34" s="123"/>
      <c r="JCE34" s="125"/>
      <c r="JCH34" s="15"/>
      <c r="JCI34" s="15"/>
      <c r="JCO34" s="122"/>
      <c r="JCP34" s="123"/>
      <c r="JCQ34" s="106"/>
      <c r="JCR34" s="123"/>
      <c r="JCZ34" s="125"/>
      <c r="JDC34" s="15"/>
      <c r="JDD34" s="15"/>
      <c r="JDJ34" s="122"/>
      <c r="JDK34" s="123"/>
      <c r="JDL34" s="106"/>
      <c r="JDM34" s="123"/>
      <c r="JDU34" s="125"/>
      <c r="JDX34" s="15"/>
      <c r="JDY34" s="15"/>
      <c r="JEE34" s="122"/>
      <c r="JEF34" s="123"/>
      <c r="JEG34" s="106"/>
      <c r="JEH34" s="123"/>
      <c r="JEP34" s="125"/>
      <c r="JES34" s="15"/>
      <c r="JET34" s="15"/>
      <c r="JEZ34" s="122"/>
      <c r="JFA34" s="123"/>
      <c r="JFB34" s="106"/>
      <c r="JFC34" s="123"/>
      <c r="JFK34" s="125"/>
      <c r="JFN34" s="15"/>
      <c r="JFO34" s="15"/>
      <c r="JFU34" s="122"/>
      <c r="JFV34" s="123"/>
      <c r="JFW34" s="106"/>
      <c r="JFX34" s="123"/>
      <c r="JGF34" s="125"/>
      <c r="JGI34" s="15"/>
      <c r="JGJ34" s="15"/>
      <c r="JGP34" s="122"/>
      <c r="JGQ34" s="123"/>
      <c r="JGR34" s="106"/>
      <c r="JGS34" s="123"/>
      <c r="JHA34" s="125"/>
      <c r="JHD34" s="15"/>
      <c r="JHE34" s="15"/>
      <c r="JHK34" s="122"/>
      <c r="JHL34" s="123"/>
      <c r="JHM34" s="106"/>
      <c r="JHN34" s="123"/>
      <c r="JHV34" s="125"/>
      <c r="JHY34" s="15"/>
      <c r="JHZ34" s="15"/>
      <c r="JIF34" s="122"/>
      <c r="JIG34" s="123"/>
      <c r="JIH34" s="106"/>
      <c r="JII34" s="123"/>
      <c r="JIQ34" s="125"/>
      <c r="JIT34" s="15"/>
      <c r="JIU34" s="15"/>
      <c r="JJA34" s="122"/>
      <c r="JJB34" s="123"/>
      <c r="JJC34" s="106"/>
      <c r="JJD34" s="123"/>
      <c r="JJL34" s="125"/>
      <c r="JJO34" s="15"/>
      <c r="JJP34" s="15"/>
      <c r="JJV34" s="122"/>
      <c r="JJW34" s="123"/>
      <c r="JJX34" s="106"/>
      <c r="JJY34" s="123"/>
      <c r="JKG34" s="125"/>
      <c r="JKJ34" s="15"/>
      <c r="JKK34" s="15"/>
      <c r="JKQ34" s="122"/>
      <c r="JKR34" s="123"/>
      <c r="JKS34" s="106"/>
      <c r="JKT34" s="123"/>
      <c r="JLB34" s="125"/>
      <c r="JLE34" s="15"/>
      <c r="JLF34" s="15"/>
      <c r="JLL34" s="122"/>
      <c r="JLM34" s="123"/>
      <c r="JLN34" s="106"/>
      <c r="JLO34" s="123"/>
      <c r="JLW34" s="125"/>
      <c r="JLZ34" s="15"/>
      <c r="JMA34" s="15"/>
      <c r="JMG34" s="122"/>
      <c r="JMH34" s="123"/>
      <c r="JMI34" s="106"/>
      <c r="JMJ34" s="123"/>
      <c r="JMR34" s="125"/>
      <c r="JMU34" s="15"/>
      <c r="JMV34" s="15"/>
      <c r="JNB34" s="122"/>
      <c r="JNC34" s="123"/>
      <c r="JND34" s="106"/>
      <c r="JNE34" s="123"/>
      <c r="JNM34" s="125"/>
      <c r="JNP34" s="15"/>
      <c r="JNQ34" s="15"/>
      <c r="JNW34" s="122"/>
      <c r="JNX34" s="123"/>
      <c r="JNY34" s="106"/>
      <c r="JNZ34" s="123"/>
      <c r="JOH34" s="125"/>
      <c r="JOK34" s="15"/>
      <c r="JOL34" s="15"/>
      <c r="JOR34" s="122"/>
      <c r="JOS34" s="123"/>
      <c r="JOT34" s="106"/>
      <c r="JOU34" s="123"/>
      <c r="JPC34" s="125"/>
      <c r="JPF34" s="15"/>
      <c r="JPG34" s="15"/>
      <c r="JPM34" s="122"/>
      <c r="JPN34" s="123"/>
      <c r="JPO34" s="106"/>
      <c r="JPP34" s="123"/>
      <c r="JPX34" s="125"/>
      <c r="JQA34" s="15"/>
      <c r="JQB34" s="15"/>
      <c r="JQH34" s="122"/>
      <c r="JQI34" s="123"/>
      <c r="JQJ34" s="106"/>
      <c r="JQK34" s="123"/>
      <c r="JQS34" s="125"/>
      <c r="JQV34" s="15"/>
      <c r="JQW34" s="15"/>
      <c r="JRC34" s="122"/>
      <c r="JRD34" s="123"/>
      <c r="JRE34" s="106"/>
      <c r="JRF34" s="123"/>
      <c r="JRN34" s="125"/>
      <c r="JRQ34" s="15"/>
      <c r="JRR34" s="15"/>
      <c r="JRX34" s="122"/>
      <c r="JRY34" s="123"/>
      <c r="JRZ34" s="106"/>
      <c r="JSA34" s="123"/>
      <c r="JSI34" s="125"/>
      <c r="JSL34" s="15"/>
      <c r="JSM34" s="15"/>
      <c r="JSS34" s="122"/>
      <c r="JST34" s="123"/>
      <c r="JSU34" s="106"/>
      <c r="JSV34" s="123"/>
      <c r="JTD34" s="125"/>
      <c r="JTG34" s="15"/>
      <c r="JTH34" s="15"/>
      <c r="JTN34" s="122"/>
      <c r="JTO34" s="123"/>
      <c r="JTP34" s="106"/>
      <c r="JTQ34" s="123"/>
      <c r="JTY34" s="125"/>
      <c r="JUB34" s="15"/>
      <c r="JUC34" s="15"/>
      <c r="JUI34" s="122"/>
      <c r="JUJ34" s="123"/>
      <c r="JUK34" s="106"/>
      <c r="JUL34" s="123"/>
      <c r="JUT34" s="125"/>
      <c r="JUW34" s="15"/>
      <c r="JUX34" s="15"/>
      <c r="JVD34" s="122"/>
      <c r="JVE34" s="123"/>
      <c r="JVF34" s="106"/>
      <c r="JVG34" s="123"/>
      <c r="JVO34" s="125"/>
      <c r="JVR34" s="15"/>
      <c r="JVS34" s="15"/>
      <c r="JVY34" s="122"/>
      <c r="JVZ34" s="123"/>
      <c r="JWA34" s="106"/>
      <c r="JWB34" s="123"/>
      <c r="JWJ34" s="125"/>
      <c r="JWM34" s="15"/>
      <c r="JWN34" s="15"/>
      <c r="JWT34" s="122"/>
      <c r="JWU34" s="123"/>
      <c r="JWV34" s="106"/>
      <c r="JWW34" s="123"/>
      <c r="JXE34" s="125"/>
      <c r="JXH34" s="15"/>
      <c r="JXI34" s="15"/>
      <c r="JXO34" s="122"/>
      <c r="JXP34" s="123"/>
      <c r="JXQ34" s="106"/>
      <c r="JXR34" s="123"/>
      <c r="JXZ34" s="125"/>
      <c r="JYC34" s="15"/>
      <c r="JYD34" s="15"/>
      <c r="JYJ34" s="122"/>
      <c r="JYK34" s="123"/>
      <c r="JYL34" s="106"/>
      <c r="JYM34" s="123"/>
      <c r="JYU34" s="125"/>
      <c r="JYX34" s="15"/>
      <c r="JYY34" s="15"/>
      <c r="JZE34" s="122"/>
      <c r="JZF34" s="123"/>
      <c r="JZG34" s="106"/>
      <c r="JZH34" s="123"/>
      <c r="JZP34" s="125"/>
      <c r="JZS34" s="15"/>
      <c r="JZT34" s="15"/>
      <c r="JZZ34" s="122"/>
      <c r="KAA34" s="123"/>
      <c r="KAB34" s="106"/>
      <c r="KAC34" s="123"/>
      <c r="KAK34" s="125"/>
      <c r="KAN34" s="15"/>
      <c r="KAO34" s="15"/>
      <c r="KAU34" s="122"/>
      <c r="KAV34" s="123"/>
      <c r="KAW34" s="106"/>
      <c r="KAX34" s="123"/>
      <c r="KBF34" s="125"/>
      <c r="KBI34" s="15"/>
      <c r="KBJ34" s="15"/>
      <c r="KBP34" s="122"/>
      <c r="KBQ34" s="123"/>
      <c r="KBR34" s="106"/>
      <c r="KBS34" s="123"/>
      <c r="KCA34" s="125"/>
      <c r="KCD34" s="15"/>
      <c r="KCE34" s="15"/>
      <c r="KCK34" s="122"/>
      <c r="KCL34" s="123"/>
      <c r="KCM34" s="106"/>
      <c r="KCN34" s="123"/>
      <c r="KCV34" s="125"/>
      <c r="KCY34" s="15"/>
      <c r="KCZ34" s="15"/>
      <c r="KDF34" s="122"/>
      <c r="KDG34" s="123"/>
      <c r="KDH34" s="106"/>
      <c r="KDI34" s="123"/>
      <c r="KDQ34" s="125"/>
      <c r="KDT34" s="15"/>
      <c r="KDU34" s="15"/>
      <c r="KEA34" s="122"/>
      <c r="KEB34" s="123"/>
      <c r="KEC34" s="106"/>
      <c r="KED34" s="123"/>
      <c r="KEL34" s="125"/>
      <c r="KEO34" s="15"/>
      <c r="KEP34" s="15"/>
      <c r="KEV34" s="122"/>
      <c r="KEW34" s="123"/>
      <c r="KEX34" s="106"/>
      <c r="KEY34" s="123"/>
      <c r="KFG34" s="125"/>
      <c r="KFJ34" s="15"/>
      <c r="KFK34" s="15"/>
      <c r="KFQ34" s="122"/>
      <c r="KFR34" s="123"/>
      <c r="KFS34" s="106"/>
      <c r="KFT34" s="123"/>
      <c r="KGB34" s="125"/>
      <c r="KGE34" s="15"/>
      <c r="KGF34" s="15"/>
      <c r="KGL34" s="122"/>
      <c r="KGM34" s="123"/>
      <c r="KGN34" s="106"/>
      <c r="KGO34" s="123"/>
      <c r="KGW34" s="125"/>
      <c r="KGZ34" s="15"/>
      <c r="KHA34" s="15"/>
      <c r="KHG34" s="122"/>
      <c r="KHH34" s="123"/>
      <c r="KHI34" s="106"/>
      <c r="KHJ34" s="123"/>
      <c r="KHR34" s="125"/>
      <c r="KHU34" s="15"/>
      <c r="KHV34" s="15"/>
      <c r="KIB34" s="122"/>
      <c r="KIC34" s="123"/>
      <c r="KID34" s="106"/>
      <c r="KIE34" s="123"/>
      <c r="KIM34" s="125"/>
      <c r="KIP34" s="15"/>
      <c r="KIQ34" s="15"/>
      <c r="KIW34" s="122"/>
      <c r="KIX34" s="123"/>
      <c r="KIY34" s="106"/>
      <c r="KIZ34" s="123"/>
      <c r="KJH34" s="125"/>
      <c r="KJK34" s="15"/>
      <c r="KJL34" s="15"/>
      <c r="KJR34" s="122"/>
      <c r="KJS34" s="123"/>
      <c r="KJT34" s="106"/>
      <c r="KJU34" s="123"/>
      <c r="KKC34" s="125"/>
      <c r="KKF34" s="15"/>
      <c r="KKG34" s="15"/>
      <c r="KKM34" s="122"/>
      <c r="KKN34" s="123"/>
      <c r="KKO34" s="106"/>
      <c r="KKP34" s="123"/>
      <c r="KKX34" s="125"/>
      <c r="KLA34" s="15"/>
      <c r="KLB34" s="15"/>
      <c r="KLH34" s="122"/>
      <c r="KLI34" s="123"/>
      <c r="KLJ34" s="106"/>
      <c r="KLK34" s="123"/>
      <c r="KLS34" s="125"/>
      <c r="KLV34" s="15"/>
      <c r="KLW34" s="15"/>
      <c r="KMC34" s="122"/>
      <c r="KMD34" s="123"/>
      <c r="KME34" s="106"/>
      <c r="KMF34" s="123"/>
      <c r="KMN34" s="125"/>
      <c r="KMQ34" s="15"/>
      <c r="KMR34" s="15"/>
      <c r="KMX34" s="122"/>
      <c r="KMY34" s="123"/>
      <c r="KMZ34" s="106"/>
      <c r="KNA34" s="123"/>
      <c r="KNI34" s="125"/>
      <c r="KNL34" s="15"/>
      <c r="KNM34" s="15"/>
      <c r="KNS34" s="122"/>
      <c r="KNT34" s="123"/>
      <c r="KNU34" s="106"/>
      <c r="KNV34" s="123"/>
      <c r="KOD34" s="125"/>
      <c r="KOG34" s="15"/>
      <c r="KOH34" s="15"/>
      <c r="KON34" s="122"/>
      <c r="KOO34" s="123"/>
      <c r="KOP34" s="106"/>
      <c r="KOQ34" s="123"/>
      <c r="KOY34" s="125"/>
      <c r="KPB34" s="15"/>
      <c r="KPC34" s="15"/>
      <c r="KPI34" s="122"/>
      <c r="KPJ34" s="123"/>
      <c r="KPK34" s="106"/>
      <c r="KPL34" s="123"/>
      <c r="KPT34" s="125"/>
      <c r="KPW34" s="15"/>
      <c r="KPX34" s="15"/>
      <c r="KQD34" s="122"/>
      <c r="KQE34" s="123"/>
      <c r="KQF34" s="106"/>
      <c r="KQG34" s="123"/>
      <c r="KQO34" s="125"/>
      <c r="KQR34" s="15"/>
      <c r="KQS34" s="15"/>
      <c r="KQY34" s="122"/>
      <c r="KQZ34" s="123"/>
      <c r="KRA34" s="106"/>
      <c r="KRB34" s="123"/>
      <c r="KRJ34" s="125"/>
      <c r="KRM34" s="15"/>
      <c r="KRN34" s="15"/>
      <c r="KRT34" s="122"/>
      <c r="KRU34" s="123"/>
      <c r="KRV34" s="106"/>
      <c r="KRW34" s="123"/>
      <c r="KSE34" s="125"/>
      <c r="KSH34" s="15"/>
      <c r="KSI34" s="15"/>
      <c r="KSO34" s="122"/>
      <c r="KSP34" s="123"/>
      <c r="KSQ34" s="106"/>
      <c r="KSR34" s="123"/>
      <c r="KSZ34" s="125"/>
      <c r="KTC34" s="15"/>
      <c r="KTD34" s="15"/>
      <c r="KTJ34" s="122"/>
      <c r="KTK34" s="123"/>
      <c r="KTL34" s="106"/>
      <c r="KTM34" s="123"/>
      <c r="KTU34" s="125"/>
      <c r="KTX34" s="15"/>
      <c r="KTY34" s="15"/>
      <c r="KUE34" s="122"/>
      <c r="KUF34" s="123"/>
      <c r="KUG34" s="106"/>
      <c r="KUH34" s="123"/>
      <c r="KUP34" s="125"/>
      <c r="KUS34" s="15"/>
      <c r="KUT34" s="15"/>
      <c r="KUZ34" s="122"/>
      <c r="KVA34" s="123"/>
      <c r="KVB34" s="106"/>
      <c r="KVC34" s="123"/>
      <c r="KVK34" s="125"/>
      <c r="KVN34" s="15"/>
      <c r="KVO34" s="15"/>
      <c r="KVU34" s="122"/>
      <c r="KVV34" s="123"/>
      <c r="KVW34" s="106"/>
      <c r="KVX34" s="123"/>
      <c r="KWF34" s="125"/>
      <c r="KWI34" s="15"/>
      <c r="KWJ34" s="15"/>
      <c r="KWP34" s="122"/>
      <c r="KWQ34" s="123"/>
      <c r="KWR34" s="106"/>
      <c r="KWS34" s="123"/>
      <c r="KXA34" s="125"/>
      <c r="KXD34" s="15"/>
      <c r="KXE34" s="15"/>
      <c r="KXK34" s="122"/>
      <c r="KXL34" s="123"/>
      <c r="KXM34" s="106"/>
      <c r="KXN34" s="123"/>
      <c r="KXV34" s="125"/>
      <c r="KXY34" s="15"/>
      <c r="KXZ34" s="15"/>
      <c r="KYF34" s="122"/>
      <c r="KYG34" s="123"/>
      <c r="KYH34" s="106"/>
      <c r="KYI34" s="123"/>
      <c r="KYQ34" s="125"/>
      <c r="KYT34" s="15"/>
      <c r="KYU34" s="15"/>
      <c r="KZA34" s="122"/>
      <c r="KZB34" s="123"/>
      <c r="KZC34" s="106"/>
      <c r="KZD34" s="123"/>
      <c r="KZL34" s="125"/>
      <c r="KZO34" s="15"/>
      <c r="KZP34" s="15"/>
      <c r="KZV34" s="122"/>
      <c r="KZW34" s="123"/>
      <c r="KZX34" s="106"/>
      <c r="KZY34" s="123"/>
      <c r="LAG34" s="125"/>
      <c r="LAJ34" s="15"/>
      <c r="LAK34" s="15"/>
      <c r="LAQ34" s="122"/>
      <c r="LAR34" s="123"/>
      <c r="LAS34" s="106"/>
      <c r="LAT34" s="123"/>
      <c r="LBB34" s="125"/>
      <c r="LBE34" s="15"/>
      <c r="LBF34" s="15"/>
      <c r="LBL34" s="122"/>
      <c r="LBM34" s="123"/>
      <c r="LBN34" s="106"/>
      <c r="LBO34" s="123"/>
      <c r="LBW34" s="125"/>
      <c r="LBZ34" s="15"/>
      <c r="LCA34" s="15"/>
      <c r="LCG34" s="122"/>
      <c r="LCH34" s="123"/>
      <c r="LCI34" s="106"/>
      <c r="LCJ34" s="123"/>
      <c r="LCR34" s="125"/>
      <c r="LCU34" s="15"/>
      <c r="LCV34" s="15"/>
      <c r="LDB34" s="122"/>
      <c r="LDC34" s="123"/>
      <c r="LDD34" s="106"/>
      <c r="LDE34" s="123"/>
      <c r="LDM34" s="125"/>
      <c r="LDP34" s="15"/>
      <c r="LDQ34" s="15"/>
      <c r="LDW34" s="122"/>
      <c r="LDX34" s="123"/>
      <c r="LDY34" s="106"/>
      <c r="LDZ34" s="123"/>
      <c r="LEH34" s="125"/>
      <c r="LEK34" s="15"/>
      <c r="LEL34" s="15"/>
      <c r="LER34" s="122"/>
      <c r="LES34" s="123"/>
      <c r="LET34" s="106"/>
      <c r="LEU34" s="123"/>
      <c r="LFC34" s="125"/>
      <c r="LFF34" s="15"/>
      <c r="LFG34" s="15"/>
      <c r="LFM34" s="122"/>
      <c r="LFN34" s="123"/>
      <c r="LFO34" s="106"/>
      <c r="LFP34" s="123"/>
      <c r="LFX34" s="125"/>
      <c r="LGA34" s="15"/>
      <c r="LGB34" s="15"/>
      <c r="LGH34" s="122"/>
      <c r="LGI34" s="123"/>
      <c r="LGJ34" s="106"/>
      <c r="LGK34" s="123"/>
      <c r="LGS34" s="125"/>
      <c r="LGV34" s="15"/>
      <c r="LGW34" s="15"/>
      <c r="LHC34" s="122"/>
      <c r="LHD34" s="123"/>
      <c r="LHE34" s="106"/>
      <c r="LHF34" s="123"/>
      <c r="LHN34" s="125"/>
      <c r="LHQ34" s="15"/>
      <c r="LHR34" s="15"/>
      <c r="LHX34" s="122"/>
      <c r="LHY34" s="123"/>
      <c r="LHZ34" s="106"/>
      <c r="LIA34" s="123"/>
      <c r="LII34" s="125"/>
      <c r="LIL34" s="15"/>
      <c r="LIM34" s="15"/>
      <c r="LIS34" s="122"/>
      <c r="LIT34" s="123"/>
      <c r="LIU34" s="106"/>
      <c r="LIV34" s="123"/>
      <c r="LJD34" s="125"/>
      <c r="LJG34" s="15"/>
      <c r="LJH34" s="15"/>
      <c r="LJN34" s="122"/>
      <c r="LJO34" s="123"/>
      <c r="LJP34" s="106"/>
      <c r="LJQ34" s="123"/>
      <c r="LJY34" s="125"/>
      <c r="LKB34" s="15"/>
      <c r="LKC34" s="15"/>
      <c r="LKI34" s="122"/>
      <c r="LKJ34" s="123"/>
      <c r="LKK34" s="106"/>
      <c r="LKL34" s="123"/>
      <c r="LKT34" s="125"/>
      <c r="LKW34" s="15"/>
      <c r="LKX34" s="15"/>
      <c r="LLD34" s="122"/>
      <c r="LLE34" s="123"/>
      <c r="LLF34" s="106"/>
      <c r="LLG34" s="123"/>
      <c r="LLO34" s="125"/>
      <c r="LLR34" s="15"/>
      <c r="LLS34" s="15"/>
      <c r="LLY34" s="122"/>
      <c r="LLZ34" s="123"/>
      <c r="LMA34" s="106"/>
      <c r="LMB34" s="123"/>
      <c r="LMJ34" s="125"/>
      <c r="LMM34" s="15"/>
      <c r="LMN34" s="15"/>
      <c r="LMT34" s="122"/>
      <c r="LMU34" s="123"/>
      <c r="LMV34" s="106"/>
      <c r="LMW34" s="123"/>
      <c r="LNE34" s="125"/>
      <c r="LNH34" s="15"/>
      <c r="LNI34" s="15"/>
      <c r="LNO34" s="122"/>
      <c r="LNP34" s="123"/>
      <c r="LNQ34" s="106"/>
      <c r="LNR34" s="123"/>
      <c r="LNZ34" s="125"/>
      <c r="LOC34" s="15"/>
      <c r="LOD34" s="15"/>
      <c r="LOJ34" s="122"/>
      <c r="LOK34" s="123"/>
      <c r="LOL34" s="106"/>
      <c r="LOM34" s="123"/>
      <c r="LOU34" s="125"/>
      <c r="LOX34" s="15"/>
      <c r="LOY34" s="15"/>
      <c r="LPE34" s="122"/>
      <c r="LPF34" s="123"/>
      <c r="LPG34" s="106"/>
      <c r="LPH34" s="123"/>
      <c r="LPP34" s="125"/>
      <c r="LPS34" s="15"/>
      <c r="LPT34" s="15"/>
      <c r="LPZ34" s="122"/>
      <c r="LQA34" s="123"/>
      <c r="LQB34" s="106"/>
      <c r="LQC34" s="123"/>
      <c r="LQK34" s="125"/>
      <c r="LQN34" s="15"/>
      <c r="LQO34" s="15"/>
      <c r="LQU34" s="122"/>
      <c r="LQV34" s="123"/>
      <c r="LQW34" s="106"/>
      <c r="LQX34" s="123"/>
      <c r="LRF34" s="125"/>
      <c r="LRI34" s="15"/>
      <c r="LRJ34" s="15"/>
      <c r="LRP34" s="122"/>
      <c r="LRQ34" s="123"/>
      <c r="LRR34" s="106"/>
      <c r="LRS34" s="123"/>
      <c r="LSA34" s="125"/>
      <c r="LSD34" s="15"/>
      <c r="LSE34" s="15"/>
      <c r="LSK34" s="122"/>
      <c r="LSL34" s="123"/>
      <c r="LSM34" s="106"/>
      <c r="LSN34" s="123"/>
      <c r="LSV34" s="125"/>
      <c r="LSY34" s="15"/>
      <c r="LSZ34" s="15"/>
      <c r="LTF34" s="122"/>
      <c r="LTG34" s="123"/>
      <c r="LTH34" s="106"/>
      <c r="LTI34" s="123"/>
      <c r="LTQ34" s="125"/>
      <c r="LTT34" s="15"/>
      <c r="LTU34" s="15"/>
      <c r="LUA34" s="122"/>
      <c r="LUB34" s="123"/>
      <c r="LUC34" s="106"/>
      <c r="LUD34" s="123"/>
      <c r="LUL34" s="125"/>
      <c r="LUO34" s="15"/>
      <c r="LUP34" s="15"/>
      <c r="LUV34" s="122"/>
      <c r="LUW34" s="123"/>
      <c r="LUX34" s="106"/>
      <c r="LUY34" s="123"/>
      <c r="LVG34" s="125"/>
      <c r="LVJ34" s="15"/>
      <c r="LVK34" s="15"/>
      <c r="LVQ34" s="122"/>
      <c r="LVR34" s="123"/>
      <c r="LVS34" s="106"/>
      <c r="LVT34" s="123"/>
      <c r="LWB34" s="125"/>
      <c r="LWE34" s="15"/>
      <c r="LWF34" s="15"/>
      <c r="LWL34" s="122"/>
      <c r="LWM34" s="123"/>
      <c r="LWN34" s="106"/>
      <c r="LWO34" s="123"/>
      <c r="LWW34" s="125"/>
      <c r="LWZ34" s="15"/>
      <c r="LXA34" s="15"/>
      <c r="LXG34" s="122"/>
      <c r="LXH34" s="123"/>
      <c r="LXI34" s="106"/>
      <c r="LXJ34" s="123"/>
      <c r="LXR34" s="125"/>
      <c r="LXU34" s="15"/>
      <c r="LXV34" s="15"/>
      <c r="LYB34" s="122"/>
      <c r="LYC34" s="123"/>
      <c r="LYD34" s="106"/>
      <c r="LYE34" s="123"/>
      <c r="LYM34" s="125"/>
      <c r="LYP34" s="15"/>
      <c r="LYQ34" s="15"/>
      <c r="LYW34" s="122"/>
      <c r="LYX34" s="123"/>
      <c r="LYY34" s="106"/>
      <c r="LYZ34" s="123"/>
      <c r="LZH34" s="125"/>
      <c r="LZK34" s="15"/>
      <c r="LZL34" s="15"/>
      <c r="LZR34" s="122"/>
      <c r="LZS34" s="123"/>
      <c r="LZT34" s="106"/>
      <c r="LZU34" s="123"/>
      <c r="MAC34" s="125"/>
      <c r="MAF34" s="15"/>
      <c r="MAG34" s="15"/>
      <c r="MAM34" s="122"/>
      <c r="MAN34" s="123"/>
      <c r="MAO34" s="106"/>
      <c r="MAP34" s="123"/>
      <c r="MAX34" s="125"/>
      <c r="MBA34" s="15"/>
      <c r="MBB34" s="15"/>
      <c r="MBH34" s="122"/>
      <c r="MBI34" s="123"/>
      <c r="MBJ34" s="106"/>
      <c r="MBK34" s="123"/>
      <c r="MBS34" s="125"/>
      <c r="MBV34" s="15"/>
      <c r="MBW34" s="15"/>
      <c r="MCC34" s="122"/>
      <c r="MCD34" s="123"/>
      <c r="MCE34" s="106"/>
      <c r="MCF34" s="123"/>
      <c r="MCN34" s="125"/>
      <c r="MCQ34" s="15"/>
      <c r="MCR34" s="15"/>
      <c r="MCX34" s="122"/>
      <c r="MCY34" s="123"/>
      <c r="MCZ34" s="106"/>
      <c r="MDA34" s="123"/>
      <c r="MDI34" s="125"/>
      <c r="MDL34" s="15"/>
      <c r="MDM34" s="15"/>
      <c r="MDS34" s="122"/>
      <c r="MDT34" s="123"/>
      <c r="MDU34" s="106"/>
      <c r="MDV34" s="123"/>
      <c r="MED34" s="125"/>
      <c r="MEG34" s="15"/>
      <c r="MEH34" s="15"/>
      <c r="MEN34" s="122"/>
      <c r="MEO34" s="123"/>
      <c r="MEP34" s="106"/>
      <c r="MEQ34" s="123"/>
      <c r="MEY34" s="125"/>
      <c r="MFB34" s="15"/>
      <c r="MFC34" s="15"/>
      <c r="MFI34" s="122"/>
      <c r="MFJ34" s="123"/>
      <c r="MFK34" s="106"/>
      <c r="MFL34" s="123"/>
      <c r="MFT34" s="125"/>
      <c r="MFW34" s="15"/>
      <c r="MFX34" s="15"/>
      <c r="MGD34" s="122"/>
      <c r="MGE34" s="123"/>
      <c r="MGF34" s="106"/>
      <c r="MGG34" s="123"/>
      <c r="MGO34" s="125"/>
      <c r="MGR34" s="15"/>
      <c r="MGS34" s="15"/>
      <c r="MGY34" s="122"/>
      <c r="MGZ34" s="123"/>
      <c r="MHA34" s="106"/>
      <c r="MHB34" s="123"/>
      <c r="MHJ34" s="125"/>
      <c r="MHM34" s="15"/>
      <c r="MHN34" s="15"/>
      <c r="MHT34" s="122"/>
      <c r="MHU34" s="123"/>
      <c r="MHV34" s="106"/>
      <c r="MHW34" s="123"/>
      <c r="MIE34" s="125"/>
      <c r="MIH34" s="15"/>
      <c r="MII34" s="15"/>
      <c r="MIO34" s="122"/>
      <c r="MIP34" s="123"/>
      <c r="MIQ34" s="106"/>
      <c r="MIR34" s="123"/>
      <c r="MIZ34" s="125"/>
      <c r="MJC34" s="15"/>
      <c r="MJD34" s="15"/>
      <c r="MJJ34" s="122"/>
      <c r="MJK34" s="123"/>
      <c r="MJL34" s="106"/>
      <c r="MJM34" s="123"/>
      <c r="MJU34" s="125"/>
      <c r="MJX34" s="15"/>
      <c r="MJY34" s="15"/>
      <c r="MKE34" s="122"/>
      <c r="MKF34" s="123"/>
      <c r="MKG34" s="106"/>
      <c r="MKH34" s="123"/>
      <c r="MKP34" s="125"/>
      <c r="MKS34" s="15"/>
      <c r="MKT34" s="15"/>
      <c r="MKZ34" s="122"/>
      <c r="MLA34" s="123"/>
      <c r="MLB34" s="106"/>
      <c r="MLC34" s="123"/>
      <c r="MLK34" s="125"/>
      <c r="MLN34" s="15"/>
      <c r="MLO34" s="15"/>
      <c r="MLU34" s="122"/>
      <c r="MLV34" s="123"/>
      <c r="MLW34" s="106"/>
      <c r="MLX34" s="123"/>
      <c r="MMF34" s="125"/>
      <c r="MMI34" s="15"/>
      <c r="MMJ34" s="15"/>
      <c r="MMP34" s="122"/>
      <c r="MMQ34" s="123"/>
      <c r="MMR34" s="106"/>
      <c r="MMS34" s="123"/>
      <c r="MNA34" s="125"/>
      <c r="MND34" s="15"/>
      <c r="MNE34" s="15"/>
      <c r="MNK34" s="122"/>
      <c r="MNL34" s="123"/>
      <c r="MNM34" s="106"/>
      <c r="MNN34" s="123"/>
      <c r="MNV34" s="125"/>
      <c r="MNY34" s="15"/>
      <c r="MNZ34" s="15"/>
      <c r="MOF34" s="122"/>
      <c r="MOG34" s="123"/>
      <c r="MOH34" s="106"/>
      <c r="MOI34" s="123"/>
      <c r="MOQ34" s="125"/>
      <c r="MOT34" s="15"/>
      <c r="MOU34" s="15"/>
      <c r="MPA34" s="122"/>
      <c r="MPB34" s="123"/>
      <c r="MPC34" s="106"/>
      <c r="MPD34" s="123"/>
      <c r="MPL34" s="125"/>
      <c r="MPO34" s="15"/>
      <c r="MPP34" s="15"/>
      <c r="MPV34" s="122"/>
      <c r="MPW34" s="123"/>
      <c r="MPX34" s="106"/>
      <c r="MPY34" s="123"/>
      <c r="MQG34" s="125"/>
      <c r="MQJ34" s="15"/>
      <c r="MQK34" s="15"/>
      <c r="MQQ34" s="122"/>
      <c r="MQR34" s="123"/>
      <c r="MQS34" s="106"/>
      <c r="MQT34" s="123"/>
      <c r="MRB34" s="125"/>
      <c r="MRE34" s="15"/>
      <c r="MRF34" s="15"/>
      <c r="MRL34" s="122"/>
      <c r="MRM34" s="123"/>
      <c r="MRN34" s="106"/>
      <c r="MRO34" s="123"/>
      <c r="MRW34" s="125"/>
      <c r="MRZ34" s="15"/>
      <c r="MSA34" s="15"/>
      <c r="MSG34" s="122"/>
      <c r="MSH34" s="123"/>
      <c r="MSI34" s="106"/>
      <c r="MSJ34" s="123"/>
      <c r="MSR34" s="125"/>
      <c r="MSU34" s="15"/>
      <c r="MSV34" s="15"/>
      <c r="MTB34" s="122"/>
      <c r="MTC34" s="123"/>
      <c r="MTD34" s="106"/>
      <c r="MTE34" s="123"/>
      <c r="MTM34" s="125"/>
      <c r="MTP34" s="15"/>
      <c r="MTQ34" s="15"/>
      <c r="MTW34" s="122"/>
      <c r="MTX34" s="123"/>
      <c r="MTY34" s="106"/>
      <c r="MTZ34" s="123"/>
      <c r="MUH34" s="125"/>
      <c r="MUK34" s="15"/>
      <c r="MUL34" s="15"/>
      <c r="MUR34" s="122"/>
      <c r="MUS34" s="123"/>
      <c r="MUT34" s="106"/>
      <c r="MUU34" s="123"/>
      <c r="MVC34" s="125"/>
      <c r="MVF34" s="15"/>
      <c r="MVG34" s="15"/>
      <c r="MVM34" s="122"/>
      <c r="MVN34" s="123"/>
      <c r="MVO34" s="106"/>
      <c r="MVP34" s="123"/>
      <c r="MVX34" s="125"/>
      <c r="MWA34" s="15"/>
      <c r="MWB34" s="15"/>
      <c r="MWH34" s="122"/>
      <c r="MWI34" s="123"/>
      <c r="MWJ34" s="106"/>
      <c r="MWK34" s="123"/>
      <c r="MWS34" s="125"/>
      <c r="MWV34" s="15"/>
      <c r="MWW34" s="15"/>
      <c r="MXC34" s="122"/>
      <c r="MXD34" s="123"/>
      <c r="MXE34" s="106"/>
      <c r="MXF34" s="123"/>
      <c r="MXN34" s="125"/>
      <c r="MXQ34" s="15"/>
      <c r="MXR34" s="15"/>
      <c r="MXX34" s="122"/>
      <c r="MXY34" s="123"/>
      <c r="MXZ34" s="106"/>
      <c r="MYA34" s="123"/>
      <c r="MYI34" s="125"/>
      <c r="MYL34" s="15"/>
      <c r="MYM34" s="15"/>
      <c r="MYS34" s="122"/>
      <c r="MYT34" s="123"/>
      <c r="MYU34" s="106"/>
      <c r="MYV34" s="123"/>
      <c r="MZD34" s="125"/>
      <c r="MZG34" s="15"/>
      <c r="MZH34" s="15"/>
      <c r="MZN34" s="122"/>
      <c r="MZO34" s="123"/>
      <c r="MZP34" s="106"/>
      <c r="MZQ34" s="123"/>
      <c r="MZY34" s="125"/>
      <c r="NAB34" s="15"/>
      <c r="NAC34" s="15"/>
      <c r="NAI34" s="122"/>
      <c r="NAJ34" s="123"/>
      <c r="NAK34" s="106"/>
      <c r="NAL34" s="123"/>
      <c r="NAT34" s="125"/>
      <c r="NAW34" s="15"/>
      <c r="NAX34" s="15"/>
      <c r="NBD34" s="122"/>
      <c r="NBE34" s="123"/>
      <c r="NBF34" s="106"/>
      <c r="NBG34" s="123"/>
      <c r="NBO34" s="125"/>
      <c r="NBR34" s="15"/>
      <c r="NBS34" s="15"/>
      <c r="NBY34" s="122"/>
      <c r="NBZ34" s="123"/>
      <c r="NCA34" s="106"/>
      <c r="NCB34" s="123"/>
      <c r="NCJ34" s="125"/>
      <c r="NCM34" s="15"/>
      <c r="NCN34" s="15"/>
      <c r="NCT34" s="122"/>
      <c r="NCU34" s="123"/>
      <c r="NCV34" s="106"/>
      <c r="NCW34" s="123"/>
      <c r="NDE34" s="125"/>
      <c r="NDH34" s="15"/>
      <c r="NDI34" s="15"/>
      <c r="NDO34" s="122"/>
      <c r="NDP34" s="123"/>
      <c r="NDQ34" s="106"/>
      <c r="NDR34" s="123"/>
      <c r="NDZ34" s="125"/>
      <c r="NEC34" s="15"/>
      <c r="NED34" s="15"/>
      <c r="NEJ34" s="122"/>
      <c r="NEK34" s="123"/>
      <c r="NEL34" s="106"/>
      <c r="NEM34" s="123"/>
      <c r="NEU34" s="125"/>
      <c r="NEX34" s="15"/>
      <c r="NEY34" s="15"/>
      <c r="NFE34" s="122"/>
      <c r="NFF34" s="123"/>
      <c r="NFG34" s="106"/>
      <c r="NFH34" s="123"/>
      <c r="NFP34" s="125"/>
      <c r="NFS34" s="15"/>
      <c r="NFT34" s="15"/>
      <c r="NFZ34" s="122"/>
      <c r="NGA34" s="123"/>
      <c r="NGB34" s="106"/>
      <c r="NGC34" s="123"/>
      <c r="NGK34" s="125"/>
      <c r="NGN34" s="15"/>
      <c r="NGO34" s="15"/>
      <c r="NGU34" s="122"/>
      <c r="NGV34" s="123"/>
      <c r="NGW34" s="106"/>
      <c r="NGX34" s="123"/>
      <c r="NHF34" s="125"/>
      <c r="NHI34" s="15"/>
      <c r="NHJ34" s="15"/>
      <c r="NHP34" s="122"/>
      <c r="NHQ34" s="123"/>
      <c r="NHR34" s="106"/>
      <c r="NHS34" s="123"/>
      <c r="NIA34" s="125"/>
      <c r="NID34" s="15"/>
      <c r="NIE34" s="15"/>
      <c r="NIK34" s="122"/>
      <c r="NIL34" s="123"/>
      <c r="NIM34" s="106"/>
      <c r="NIN34" s="123"/>
      <c r="NIV34" s="125"/>
      <c r="NIY34" s="15"/>
      <c r="NIZ34" s="15"/>
      <c r="NJF34" s="122"/>
      <c r="NJG34" s="123"/>
      <c r="NJH34" s="106"/>
      <c r="NJI34" s="123"/>
      <c r="NJQ34" s="125"/>
      <c r="NJT34" s="15"/>
      <c r="NJU34" s="15"/>
      <c r="NKA34" s="122"/>
      <c r="NKB34" s="123"/>
      <c r="NKC34" s="106"/>
      <c r="NKD34" s="123"/>
      <c r="NKL34" s="125"/>
      <c r="NKO34" s="15"/>
      <c r="NKP34" s="15"/>
      <c r="NKV34" s="122"/>
      <c r="NKW34" s="123"/>
      <c r="NKX34" s="106"/>
      <c r="NKY34" s="123"/>
      <c r="NLG34" s="125"/>
      <c r="NLJ34" s="15"/>
      <c r="NLK34" s="15"/>
      <c r="NLQ34" s="122"/>
      <c r="NLR34" s="123"/>
      <c r="NLS34" s="106"/>
      <c r="NLT34" s="123"/>
      <c r="NMB34" s="125"/>
      <c r="NME34" s="15"/>
      <c r="NMF34" s="15"/>
      <c r="NML34" s="122"/>
      <c r="NMM34" s="123"/>
      <c r="NMN34" s="106"/>
      <c r="NMO34" s="123"/>
      <c r="NMW34" s="125"/>
      <c r="NMZ34" s="15"/>
      <c r="NNA34" s="15"/>
      <c r="NNG34" s="122"/>
      <c r="NNH34" s="123"/>
      <c r="NNI34" s="106"/>
      <c r="NNJ34" s="123"/>
      <c r="NNR34" s="125"/>
      <c r="NNU34" s="15"/>
      <c r="NNV34" s="15"/>
      <c r="NOB34" s="122"/>
      <c r="NOC34" s="123"/>
      <c r="NOD34" s="106"/>
      <c r="NOE34" s="123"/>
      <c r="NOM34" s="125"/>
      <c r="NOP34" s="15"/>
      <c r="NOQ34" s="15"/>
      <c r="NOW34" s="122"/>
      <c r="NOX34" s="123"/>
      <c r="NOY34" s="106"/>
      <c r="NOZ34" s="123"/>
      <c r="NPH34" s="125"/>
      <c r="NPK34" s="15"/>
      <c r="NPL34" s="15"/>
      <c r="NPR34" s="122"/>
      <c r="NPS34" s="123"/>
      <c r="NPT34" s="106"/>
      <c r="NPU34" s="123"/>
      <c r="NQC34" s="125"/>
      <c r="NQF34" s="15"/>
      <c r="NQG34" s="15"/>
      <c r="NQM34" s="122"/>
      <c r="NQN34" s="123"/>
      <c r="NQO34" s="106"/>
      <c r="NQP34" s="123"/>
      <c r="NQX34" s="125"/>
      <c r="NRA34" s="15"/>
      <c r="NRB34" s="15"/>
      <c r="NRH34" s="122"/>
      <c r="NRI34" s="123"/>
      <c r="NRJ34" s="106"/>
      <c r="NRK34" s="123"/>
      <c r="NRS34" s="125"/>
      <c r="NRV34" s="15"/>
      <c r="NRW34" s="15"/>
      <c r="NSC34" s="122"/>
      <c r="NSD34" s="123"/>
      <c r="NSE34" s="106"/>
      <c r="NSF34" s="123"/>
      <c r="NSN34" s="125"/>
      <c r="NSQ34" s="15"/>
      <c r="NSR34" s="15"/>
      <c r="NSX34" s="122"/>
      <c r="NSY34" s="123"/>
      <c r="NSZ34" s="106"/>
      <c r="NTA34" s="123"/>
      <c r="NTI34" s="125"/>
      <c r="NTL34" s="15"/>
      <c r="NTM34" s="15"/>
      <c r="NTS34" s="122"/>
      <c r="NTT34" s="123"/>
      <c r="NTU34" s="106"/>
      <c r="NTV34" s="123"/>
      <c r="NUD34" s="125"/>
      <c r="NUG34" s="15"/>
      <c r="NUH34" s="15"/>
      <c r="NUN34" s="122"/>
      <c r="NUO34" s="123"/>
      <c r="NUP34" s="106"/>
      <c r="NUQ34" s="123"/>
      <c r="NUY34" s="125"/>
      <c r="NVB34" s="15"/>
      <c r="NVC34" s="15"/>
      <c r="NVI34" s="122"/>
      <c r="NVJ34" s="123"/>
      <c r="NVK34" s="106"/>
      <c r="NVL34" s="123"/>
      <c r="NVT34" s="125"/>
      <c r="NVW34" s="15"/>
      <c r="NVX34" s="15"/>
      <c r="NWD34" s="122"/>
      <c r="NWE34" s="123"/>
      <c r="NWF34" s="106"/>
      <c r="NWG34" s="123"/>
      <c r="NWO34" s="125"/>
      <c r="NWR34" s="15"/>
      <c r="NWS34" s="15"/>
      <c r="NWY34" s="122"/>
      <c r="NWZ34" s="123"/>
      <c r="NXA34" s="106"/>
      <c r="NXB34" s="123"/>
      <c r="NXJ34" s="125"/>
      <c r="NXM34" s="15"/>
      <c r="NXN34" s="15"/>
      <c r="NXT34" s="122"/>
      <c r="NXU34" s="123"/>
      <c r="NXV34" s="106"/>
      <c r="NXW34" s="123"/>
      <c r="NYE34" s="125"/>
      <c r="NYH34" s="15"/>
      <c r="NYI34" s="15"/>
      <c r="NYO34" s="122"/>
      <c r="NYP34" s="123"/>
      <c r="NYQ34" s="106"/>
      <c r="NYR34" s="123"/>
      <c r="NYZ34" s="125"/>
      <c r="NZC34" s="15"/>
      <c r="NZD34" s="15"/>
      <c r="NZJ34" s="122"/>
      <c r="NZK34" s="123"/>
      <c r="NZL34" s="106"/>
      <c r="NZM34" s="123"/>
      <c r="NZU34" s="125"/>
      <c r="NZX34" s="15"/>
      <c r="NZY34" s="15"/>
      <c r="OAE34" s="122"/>
      <c r="OAF34" s="123"/>
      <c r="OAG34" s="106"/>
      <c r="OAH34" s="123"/>
      <c r="OAP34" s="125"/>
      <c r="OAS34" s="15"/>
      <c r="OAT34" s="15"/>
      <c r="OAZ34" s="122"/>
      <c r="OBA34" s="123"/>
      <c r="OBB34" s="106"/>
      <c r="OBC34" s="123"/>
      <c r="OBK34" s="125"/>
      <c r="OBN34" s="15"/>
      <c r="OBO34" s="15"/>
      <c r="OBU34" s="122"/>
      <c r="OBV34" s="123"/>
      <c r="OBW34" s="106"/>
      <c r="OBX34" s="123"/>
      <c r="OCF34" s="125"/>
      <c r="OCI34" s="15"/>
      <c r="OCJ34" s="15"/>
      <c r="OCP34" s="122"/>
      <c r="OCQ34" s="123"/>
      <c r="OCR34" s="106"/>
      <c r="OCS34" s="123"/>
      <c r="ODA34" s="125"/>
      <c r="ODD34" s="15"/>
      <c r="ODE34" s="15"/>
      <c r="ODK34" s="122"/>
      <c r="ODL34" s="123"/>
      <c r="ODM34" s="106"/>
      <c r="ODN34" s="123"/>
      <c r="ODV34" s="125"/>
      <c r="ODY34" s="15"/>
      <c r="ODZ34" s="15"/>
      <c r="OEF34" s="122"/>
      <c r="OEG34" s="123"/>
      <c r="OEH34" s="106"/>
      <c r="OEI34" s="123"/>
      <c r="OEQ34" s="125"/>
      <c r="OET34" s="15"/>
      <c r="OEU34" s="15"/>
      <c r="OFA34" s="122"/>
      <c r="OFB34" s="123"/>
      <c r="OFC34" s="106"/>
      <c r="OFD34" s="123"/>
      <c r="OFL34" s="125"/>
      <c r="OFO34" s="15"/>
      <c r="OFP34" s="15"/>
      <c r="OFV34" s="122"/>
      <c r="OFW34" s="123"/>
      <c r="OFX34" s="106"/>
      <c r="OFY34" s="123"/>
      <c r="OGG34" s="125"/>
      <c r="OGJ34" s="15"/>
      <c r="OGK34" s="15"/>
      <c r="OGQ34" s="122"/>
      <c r="OGR34" s="123"/>
      <c r="OGS34" s="106"/>
      <c r="OGT34" s="123"/>
      <c r="OHB34" s="125"/>
      <c r="OHE34" s="15"/>
      <c r="OHF34" s="15"/>
      <c r="OHL34" s="122"/>
      <c r="OHM34" s="123"/>
      <c r="OHN34" s="106"/>
      <c r="OHO34" s="123"/>
      <c r="OHW34" s="125"/>
      <c r="OHZ34" s="15"/>
      <c r="OIA34" s="15"/>
      <c r="OIG34" s="122"/>
      <c r="OIH34" s="123"/>
      <c r="OII34" s="106"/>
      <c r="OIJ34" s="123"/>
      <c r="OIR34" s="125"/>
      <c r="OIU34" s="15"/>
      <c r="OIV34" s="15"/>
      <c r="OJB34" s="122"/>
      <c r="OJC34" s="123"/>
      <c r="OJD34" s="106"/>
      <c r="OJE34" s="123"/>
      <c r="OJM34" s="125"/>
      <c r="OJP34" s="15"/>
      <c r="OJQ34" s="15"/>
      <c r="OJW34" s="122"/>
      <c r="OJX34" s="123"/>
      <c r="OJY34" s="106"/>
      <c r="OJZ34" s="123"/>
      <c r="OKH34" s="125"/>
      <c r="OKK34" s="15"/>
      <c r="OKL34" s="15"/>
      <c r="OKR34" s="122"/>
      <c r="OKS34" s="123"/>
      <c r="OKT34" s="106"/>
      <c r="OKU34" s="123"/>
      <c r="OLC34" s="125"/>
      <c r="OLF34" s="15"/>
      <c r="OLG34" s="15"/>
      <c r="OLM34" s="122"/>
      <c r="OLN34" s="123"/>
      <c r="OLO34" s="106"/>
      <c r="OLP34" s="123"/>
      <c r="OLX34" s="125"/>
      <c r="OMA34" s="15"/>
      <c r="OMB34" s="15"/>
      <c r="OMH34" s="122"/>
      <c r="OMI34" s="123"/>
      <c r="OMJ34" s="106"/>
      <c r="OMK34" s="123"/>
      <c r="OMS34" s="125"/>
      <c r="OMV34" s="15"/>
      <c r="OMW34" s="15"/>
      <c r="ONC34" s="122"/>
      <c r="OND34" s="123"/>
      <c r="ONE34" s="106"/>
      <c r="ONF34" s="123"/>
      <c r="ONN34" s="125"/>
      <c r="ONQ34" s="15"/>
      <c r="ONR34" s="15"/>
      <c r="ONX34" s="122"/>
      <c r="ONY34" s="123"/>
      <c r="ONZ34" s="106"/>
      <c r="OOA34" s="123"/>
      <c r="OOI34" s="125"/>
      <c r="OOL34" s="15"/>
      <c r="OOM34" s="15"/>
      <c r="OOS34" s="122"/>
      <c r="OOT34" s="123"/>
      <c r="OOU34" s="106"/>
      <c r="OOV34" s="123"/>
      <c r="OPD34" s="125"/>
      <c r="OPG34" s="15"/>
      <c r="OPH34" s="15"/>
      <c r="OPN34" s="122"/>
      <c r="OPO34" s="123"/>
      <c r="OPP34" s="106"/>
      <c r="OPQ34" s="123"/>
      <c r="OPY34" s="125"/>
      <c r="OQB34" s="15"/>
      <c r="OQC34" s="15"/>
      <c r="OQI34" s="122"/>
      <c r="OQJ34" s="123"/>
      <c r="OQK34" s="106"/>
      <c r="OQL34" s="123"/>
      <c r="OQT34" s="125"/>
      <c r="OQW34" s="15"/>
      <c r="OQX34" s="15"/>
      <c r="ORD34" s="122"/>
      <c r="ORE34" s="123"/>
      <c r="ORF34" s="106"/>
      <c r="ORG34" s="123"/>
      <c r="ORO34" s="125"/>
      <c r="ORR34" s="15"/>
      <c r="ORS34" s="15"/>
      <c r="ORY34" s="122"/>
      <c r="ORZ34" s="123"/>
      <c r="OSA34" s="106"/>
      <c r="OSB34" s="123"/>
      <c r="OSJ34" s="125"/>
      <c r="OSM34" s="15"/>
      <c r="OSN34" s="15"/>
      <c r="OST34" s="122"/>
      <c r="OSU34" s="123"/>
      <c r="OSV34" s="106"/>
      <c r="OSW34" s="123"/>
      <c r="OTE34" s="125"/>
      <c r="OTH34" s="15"/>
      <c r="OTI34" s="15"/>
      <c r="OTO34" s="122"/>
      <c r="OTP34" s="123"/>
      <c r="OTQ34" s="106"/>
      <c r="OTR34" s="123"/>
      <c r="OTZ34" s="125"/>
      <c r="OUC34" s="15"/>
      <c r="OUD34" s="15"/>
      <c r="OUJ34" s="122"/>
      <c r="OUK34" s="123"/>
      <c r="OUL34" s="106"/>
      <c r="OUM34" s="123"/>
      <c r="OUU34" s="125"/>
      <c r="OUX34" s="15"/>
      <c r="OUY34" s="15"/>
      <c r="OVE34" s="122"/>
      <c r="OVF34" s="123"/>
      <c r="OVG34" s="106"/>
      <c r="OVH34" s="123"/>
      <c r="OVP34" s="125"/>
      <c r="OVS34" s="15"/>
      <c r="OVT34" s="15"/>
      <c r="OVZ34" s="122"/>
      <c r="OWA34" s="123"/>
      <c r="OWB34" s="106"/>
      <c r="OWC34" s="123"/>
      <c r="OWK34" s="125"/>
      <c r="OWN34" s="15"/>
      <c r="OWO34" s="15"/>
      <c r="OWU34" s="122"/>
      <c r="OWV34" s="123"/>
      <c r="OWW34" s="106"/>
      <c r="OWX34" s="123"/>
      <c r="OXF34" s="125"/>
      <c r="OXI34" s="15"/>
      <c r="OXJ34" s="15"/>
      <c r="OXP34" s="122"/>
      <c r="OXQ34" s="123"/>
      <c r="OXR34" s="106"/>
      <c r="OXS34" s="123"/>
      <c r="OYA34" s="125"/>
      <c r="OYD34" s="15"/>
      <c r="OYE34" s="15"/>
      <c r="OYK34" s="122"/>
      <c r="OYL34" s="123"/>
      <c r="OYM34" s="106"/>
      <c r="OYN34" s="123"/>
      <c r="OYV34" s="125"/>
      <c r="OYY34" s="15"/>
      <c r="OYZ34" s="15"/>
      <c r="OZF34" s="122"/>
      <c r="OZG34" s="123"/>
      <c r="OZH34" s="106"/>
      <c r="OZI34" s="123"/>
      <c r="OZQ34" s="125"/>
      <c r="OZT34" s="15"/>
      <c r="OZU34" s="15"/>
      <c r="PAA34" s="122"/>
      <c r="PAB34" s="123"/>
      <c r="PAC34" s="106"/>
      <c r="PAD34" s="123"/>
      <c r="PAL34" s="125"/>
      <c r="PAO34" s="15"/>
      <c r="PAP34" s="15"/>
      <c r="PAV34" s="122"/>
      <c r="PAW34" s="123"/>
      <c r="PAX34" s="106"/>
      <c r="PAY34" s="123"/>
      <c r="PBG34" s="125"/>
      <c r="PBJ34" s="15"/>
      <c r="PBK34" s="15"/>
      <c r="PBQ34" s="122"/>
      <c r="PBR34" s="123"/>
      <c r="PBS34" s="106"/>
      <c r="PBT34" s="123"/>
      <c r="PCB34" s="125"/>
      <c r="PCE34" s="15"/>
      <c r="PCF34" s="15"/>
      <c r="PCL34" s="122"/>
      <c r="PCM34" s="123"/>
      <c r="PCN34" s="106"/>
      <c r="PCO34" s="123"/>
      <c r="PCW34" s="125"/>
      <c r="PCZ34" s="15"/>
      <c r="PDA34" s="15"/>
      <c r="PDG34" s="122"/>
      <c r="PDH34" s="123"/>
      <c r="PDI34" s="106"/>
      <c r="PDJ34" s="123"/>
      <c r="PDR34" s="125"/>
      <c r="PDU34" s="15"/>
      <c r="PDV34" s="15"/>
      <c r="PEB34" s="122"/>
      <c r="PEC34" s="123"/>
      <c r="PED34" s="106"/>
      <c r="PEE34" s="123"/>
      <c r="PEM34" s="125"/>
      <c r="PEP34" s="15"/>
      <c r="PEQ34" s="15"/>
      <c r="PEW34" s="122"/>
      <c r="PEX34" s="123"/>
      <c r="PEY34" s="106"/>
      <c r="PEZ34" s="123"/>
      <c r="PFH34" s="125"/>
      <c r="PFK34" s="15"/>
      <c r="PFL34" s="15"/>
      <c r="PFR34" s="122"/>
      <c r="PFS34" s="123"/>
      <c r="PFT34" s="106"/>
      <c r="PFU34" s="123"/>
      <c r="PGC34" s="125"/>
      <c r="PGF34" s="15"/>
      <c r="PGG34" s="15"/>
      <c r="PGM34" s="122"/>
      <c r="PGN34" s="123"/>
      <c r="PGO34" s="106"/>
      <c r="PGP34" s="123"/>
      <c r="PGX34" s="125"/>
      <c r="PHA34" s="15"/>
      <c r="PHB34" s="15"/>
      <c r="PHH34" s="122"/>
      <c r="PHI34" s="123"/>
      <c r="PHJ34" s="106"/>
      <c r="PHK34" s="123"/>
      <c r="PHS34" s="125"/>
      <c r="PHV34" s="15"/>
      <c r="PHW34" s="15"/>
      <c r="PIC34" s="122"/>
      <c r="PID34" s="123"/>
      <c r="PIE34" s="106"/>
      <c r="PIF34" s="123"/>
      <c r="PIN34" s="125"/>
      <c r="PIQ34" s="15"/>
      <c r="PIR34" s="15"/>
      <c r="PIX34" s="122"/>
      <c r="PIY34" s="123"/>
      <c r="PIZ34" s="106"/>
      <c r="PJA34" s="123"/>
      <c r="PJI34" s="125"/>
      <c r="PJL34" s="15"/>
      <c r="PJM34" s="15"/>
      <c r="PJS34" s="122"/>
      <c r="PJT34" s="123"/>
      <c r="PJU34" s="106"/>
      <c r="PJV34" s="123"/>
      <c r="PKD34" s="125"/>
      <c r="PKG34" s="15"/>
      <c r="PKH34" s="15"/>
      <c r="PKN34" s="122"/>
      <c r="PKO34" s="123"/>
      <c r="PKP34" s="106"/>
      <c r="PKQ34" s="123"/>
      <c r="PKY34" s="125"/>
      <c r="PLB34" s="15"/>
      <c r="PLC34" s="15"/>
      <c r="PLI34" s="122"/>
      <c r="PLJ34" s="123"/>
      <c r="PLK34" s="106"/>
      <c r="PLL34" s="123"/>
      <c r="PLT34" s="125"/>
      <c r="PLW34" s="15"/>
      <c r="PLX34" s="15"/>
      <c r="PMD34" s="122"/>
      <c r="PME34" s="123"/>
      <c r="PMF34" s="106"/>
      <c r="PMG34" s="123"/>
      <c r="PMO34" s="125"/>
      <c r="PMR34" s="15"/>
      <c r="PMS34" s="15"/>
      <c r="PMY34" s="122"/>
      <c r="PMZ34" s="123"/>
      <c r="PNA34" s="106"/>
      <c r="PNB34" s="123"/>
      <c r="PNJ34" s="125"/>
      <c r="PNM34" s="15"/>
      <c r="PNN34" s="15"/>
      <c r="PNT34" s="122"/>
      <c r="PNU34" s="123"/>
      <c r="PNV34" s="106"/>
      <c r="PNW34" s="123"/>
      <c r="POE34" s="125"/>
      <c r="POH34" s="15"/>
      <c r="POI34" s="15"/>
      <c r="POO34" s="122"/>
      <c r="POP34" s="123"/>
      <c r="POQ34" s="106"/>
      <c r="POR34" s="123"/>
      <c r="POZ34" s="125"/>
      <c r="PPC34" s="15"/>
      <c r="PPD34" s="15"/>
      <c r="PPJ34" s="122"/>
      <c r="PPK34" s="123"/>
      <c r="PPL34" s="106"/>
      <c r="PPM34" s="123"/>
      <c r="PPU34" s="125"/>
      <c r="PPX34" s="15"/>
      <c r="PPY34" s="15"/>
      <c r="PQE34" s="122"/>
      <c r="PQF34" s="123"/>
      <c r="PQG34" s="106"/>
      <c r="PQH34" s="123"/>
      <c r="PQP34" s="125"/>
      <c r="PQS34" s="15"/>
      <c r="PQT34" s="15"/>
      <c r="PQZ34" s="122"/>
      <c r="PRA34" s="123"/>
      <c r="PRB34" s="106"/>
      <c r="PRC34" s="123"/>
      <c r="PRK34" s="125"/>
      <c r="PRN34" s="15"/>
      <c r="PRO34" s="15"/>
      <c r="PRU34" s="122"/>
      <c r="PRV34" s="123"/>
      <c r="PRW34" s="106"/>
      <c r="PRX34" s="123"/>
      <c r="PSF34" s="125"/>
      <c r="PSI34" s="15"/>
      <c r="PSJ34" s="15"/>
      <c r="PSP34" s="122"/>
      <c r="PSQ34" s="123"/>
      <c r="PSR34" s="106"/>
      <c r="PSS34" s="123"/>
      <c r="PTA34" s="125"/>
      <c r="PTD34" s="15"/>
      <c r="PTE34" s="15"/>
      <c r="PTK34" s="122"/>
      <c r="PTL34" s="123"/>
      <c r="PTM34" s="106"/>
      <c r="PTN34" s="123"/>
      <c r="PTV34" s="125"/>
      <c r="PTY34" s="15"/>
      <c r="PTZ34" s="15"/>
      <c r="PUF34" s="122"/>
      <c r="PUG34" s="123"/>
      <c r="PUH34" s="106"/>
      <c r="PUI34" s="123"/>
      <c r="PUQ34" s="125"/>
      <c r="PUT34" s="15"/>
      <c r="PUU34" s="15"/>
      <c r="PVA34" s="122"/>
      <c r="PVB34" s="123"/>
      <c r="PVC34" s="106"/>
      <c r="PVD34" s="123"/>
      <c r="PVL34" s="125"/>
      <c r="PVO34" s="15"/>
      <c r="PVP34" s="15"/>
      <c r="PVV34" s="122"/>
      <c r="PVW34" s="123"/>
      <c r="PVX34" s="106"/>
      <c r="PVY34" s="123"/>
      <c r="PWG34" s="125"/>
      <c r="PWJ34" s="15"/>
      <c r="PWK34" s="15"/>
      <c r="PWQ34" s="122"/>
      <c r="PWR34" s="123"/>
      <c r="PWS34" s="106"/>
      <c r="PWT34" s="123"/>
      <c r="PXB34" s="125"/>
      <c r="PXE34" s="15"/>
      <c r="PXF34" s="15"/>
      <c r="PXL34" s="122"/>
      <c r="PXM34" s="123"/>
      <c r="PXN34" s="106"/>
      <c r="PXO34" s="123"/>
      <c r="PXW34" s="125"/>
      <c r="PXZ34" s="15"/>
      <c r="PYA34" s="15"/>
      <c r="PYG34" s="122"/>
      <c r="PYH34" s="123"/>
      <c r="PYI34" s="106"/>
      <c r="PYJ34" s="123"/>
      <c r="PYR34" s="125"/>
      <c r="PYU34" s="15"/>
      <c r="PYV34" s="15"/>
      <c r="PZB34" s="122"/>
      <c r="PZC34" s="123"/>
      <c r="PZD34" s="106"/>
      <c r="PZE34" s="123"/>
      <c r="PZM34" s="125"/>
      <c r="PZP34" s="15"/>
      <c r="PZQ34" s="15"/>
      <c r="PZW34" s="122"/>
      <c r="PZX34" s="123"/>
      <c r="PZY34" s="106"/>
      <c r="PZZ34" s="123"/>
      <c r="QAH34" s="125"/>
      <c r="QAK34" s="15"/>
      <c r="QAL34" s="15"/>
      <c r="QAR34" s="122"/>
      <c r="QAS34" s="123"/>
      <c r="QAT34" s="106"/>
      <c r="QAU34" s="123"/>
      <c r="QBC34" s="125"/>
      <c r="QBF34" s="15"/>
      <c r="QBG34" s="15"/>
      <c r="QBM34" s="122"/>
      <c r="QBN34" s="123"/>
      <c r="QBO34" s="106"/>
      <c r="QBP34" s="123"/>
      <c r="QBX34" s="125"/>
      <c r="QCA34" s="15"/>
      <c r="QCB34" s="15"/>
      <c r="QCH34" s="122"/>
      <c r="QCI34" s="123"/>
      <c r="QCJ34" s="106"/>
      <c r="QCK34" s="123"/>
      <c r="QCS34" s="125"/>
      <c r="QCV34" s="15"/>
      <c r="QCW34" s="15"/>
      <c r="QDC34" s="122"/>
      <c r="QDD34" s="123"/>
      <c r="QDE34" s="106"/>
      <c r="QDF34" s="123"/>
      <c r="QDN34" s="125"/>
      <c r="QDQ34" s="15"/>
      <c r="QDR34" s="15"/>
      <c r="QDX34" s="122"/>
      <c r="QDY34" s="123"/>
      <c r="QDZ34" s="106"/>
      <c r="QEA34" s="123"/>
      <c r="QEI34" s="125"/>
      <c r="QEL34" s="15"/>
      <c r="QEM34" s="15"/>
      <c r="QES34" s="122"/>
      <c r="QET34" s="123"/>
      <c r="QEU34" s="106"/>
      <c r="QEV34" s="123"/>
      <c r="QFD34" s="125"/>
      <c r="QFG34" s="15"/>
      <c r="QFH34" s="15"/>
      <c r="QFN34" s="122"/>
      <c r="QFO34" s="123"/>
      <c r="QFP34" s="106"/>
      <c r="QFQ34" s="123"/>
      <c r="QFY34" s="125"/>
      <c r="QGB34" s="15"/>
      <c r="QGC34" s="15"/>
      <c r="QGI34" s="122"/>
      <c r="QGJ34" s="123"/>
      <c r="QGK34" s="106"/>
      <c r="QGL34" s="123"/>
      <c r="QGT34" s="125"/>
      <c r="QGW34" s="15"/>
      <c r="QGX34" s="15"/>
      <c r="QHD34" s="122"/>
      <c r="QHE34" s="123"/>
      <c r="QHF34" s="106"/>
      <c r="QHG34" s="123"/>
      <c r="QHO34" s="125"/>
      <c r="QHR34" s="15"/>
      <c r="QHS34" s="15"/>
      <c r="QHY34" s="122"/>
      <c r="QHZ34" s="123"/>
      <c r="QIA34" s="106"/>
      <c r="QIB34" s="123"/>
      <c r="QIJ34" s="125"/>
      <c r="QIM34" s="15"/>
      <c r="QIN34" s="15"/>
      <c r="QIT34" s="122"/>
      <c r="QIU34" s="123"/>
      <c r="QIV34" s="106"/>
      <c r="QIW34" s="123"/>
      <c r="QJE34" s="125"/>
      <c r="QJH34" s="15"/>
      <c r="QJI34" s="15"/>
      <c r="QJO34" s="122"/>
      <c r="QJP34" s="123"/>
      <c r="QJQ34" s="106"/>
      <c r="QJR34" s="123"/>
      <c r="QJZ34" s="125"/>
      <c r="QKC34" s="15"/>
      <c r="QKD34" s="15"/>
      <c r="QKJ34" s="122"/>
      <c r="QKK34" s="123"/>
      <c r="QKL34" s="106"/>
      <c r="QKM34" s="123"/>
      <c r="QKU34" s="125"/>
      <c r="QKX34" s="15"/>
      <c r="QKY34" s="15"/>
      <c r="QLE34" s="122"/>
      <c r="QLF34" s="123"/>
      <c r="QLG34" s="106"/>
      <c r="QLH34" s="123"/>
      <c r="QLP34" s="125"/>
      <c r="QLS34" s="15"/>
      <c r="QLT34" s="15"/>
      <c r="QLZ34" s="122"/>
      <c r="QMA34" s="123"/>
      <c r="QMB34" s="106"/>
      <c r="QMC34" s="123"/>
      <c r="QMK34" s="125"/>
      <c r="QMN34" s="15"/>
      <c r="QMO34" s="15"/>
      <c r="QMU34" s="122"/>
      <c r="QMV34" s="123"/>
      <c r="QMW34" s="106"/>
      <c r="QMX34" s="123"/>
      <c r="QNF34" s="125"/>
      <c r="QNI34" s="15"/>
      <c r="QNJ34" s="15"/>
      <c r="QNP34" s="122"/>
      <c r="QNQ34" s="123"/>
      <c r="QNR34" s="106"/>
      <c r="QNS34" s="123"/>
      <c r="QOA34" s="125"/>
      <c r="QOD34" s="15"/>
      <c r="QOE34" s="15"/>
      <c r="QOK34" s="122"/>
      <c r="QOL34" s="123"/>
      <c r="QOM34" s="106"/>
      <c r="QON34" s="123"/>
      <c r="QOV34" s="125"/>
      <c r="QOY34" s="15"/>
      <c r="QOZ34" s="15"/>
      <c r="QPF34" s="122"/>
      <c r="QPG34" s="123"/>
      <c r="QPH34" s="106"/>
      <c r="QPI34" s="123"/>
      <c r="QPQ34" s="125"/>
      <c r="QPT34" s="15"/>
      <c r="QPU34" s="15"/>
      <c r="QQA34" s="122"/>
      <c r="QQB34" s="123"/>
      <c r="QQC34" s="106"/>
      <c r="QQD34" s="123"/>
      <c r="QQL34" s="125"/>
      <c r="QQO34" s="15"/>
      <c r="QQP34" s="15"/>
      <c r="QQV34" s="122"/>
      <c r="QQW34" s="123"/>
      <c r="QQX34" s="106"/>
      <c r="QQY34" s="123"/>
      <c r="QRG34" s="125"/>
      <c r="QRJ34" s="15"/>
      <c r="QRK34" s="15"/>
      <c r="QRQ34" s="122"/>
      <c r="QRR34" s="123"/>
      <c r="QRS34" s="106"/>
      <c r="QRT34" s="123"/>
      <c r="QSB34" s="125"/>
      <c r="QSE34" s="15"/>
      <c r="QSF34" s="15"/>
      <c r="QSL34" s="122"/>
      <c r="QSM34" s="123"/>
      <c r="QSN34" s="106"/>
      <c r="QSO34" s="123"/>
      <c r="QSW34" s="125"/>
      <c r="QSZ34" s="15"/>
      <c r="QTA34" s="15"/>
      <c r="QTG34" s="122"/>
      <c r="QTH34" s="123"/>
      <c r="QTI34" s="106"/>
      <c r="QTJ34" s="123"/>
      <c r="QTR34" s="125"/>
      <c r="QTU34" s="15"/>
      <c r="QTV34" s="15"/>
      <c r="QUB34" s="122"/>
      <c r="QUC34" s="123"/>
      <c r="QUD34" s="106"/>
      <c r="QUE34" s="123"/>
      <c r="QUM34" s="125"/>
      <c r="QUP34" s="15"/>
      <c r="QUQ34" s="15"/>
      <c r="QUW34" s="122"/>
      <c r="QUX34" s="123"/>
      <c r="QUY34" s="106"/>
      <c r="QUZ34" s="123"/>
      <c r="QVH34" s="125"/>
      <c r="QVK34" s="15"/>
      <c r="QVL34" s="15"/>
      <c r="QVR34" s="122"/>
      <c r="QVS34" s="123"/>
      <c r="QVT34" s="106"/>
      <c r="QVU34" s="123"/>
      <c r="QWC34" s="125"/>
      <c r="QWF34" s="15"/>
      <c r="QWG34" s="15"/>
      <c r="QWM34" s="122"/>
      <c r="QWN34" s="123"/>
      <c r="QWO34" s="106"/>
      <c r="QWP34" s="123"/>
      <c r="QWX34" s="125"/>
      <c r="QXA34" s="15"/>
      <c r="QXB34" s="15"/>
      <c r="QXH34" s="122"/>
      <c r="QXI34" s="123"/>
      <c r="QXJ34" s="106"/>
      <c r="QXK34" s="123"/>
      <c r="QXS34" s="125"/>
      <c r="QXV34" s="15"/>
      <c r="QXW34" s="15"/>
      <c r="QYC34" s="122"/>
      <c r="QYD34" s="123"/>
      <c r="QYE34" s="106"/>
      <c r="QYF34" s="123"/>
      <c r="QYN34" s="125"/>
      <c r="QYQ34" s="15"/>
      <c r="QYR34" s="15"/>
      <c r="QYX34" s="122"/>
      <c r="QYY34" s="123"/>
      <c r="QYZ34" s="106"/>
      <c r="QZA34" s="123"/>
      <c r="QZI34" s="125"/>
      <c r="QZL34" s="15"/>
      <c r="QZM34" s="15"/>
      <c r="QZS34" s="122"/>
      <c r="QZT34" s="123"/>
      <c r="QZU34" s="106"/>
      <c r="QZV34" s="123"/>
      <c r="RAD34" s="125"/>
      <c r="RAG34" s="15"/>
      <c r="RAH34" s="15"/>
      <c r="RAN34" s="122"/>
      <c r="RAO34" s="123"/>
      <c r="RAP34" s="106"/>
      <c r="RAQ34" s="123"/>
      <c r="RAY34" s="125"/>
      <c r="RBB34" s="15"/>
      <c r="RBC34" s="15"/>
      <c r="RBI34" s="122"/>
      <c r="RBJ34" s="123"/>
      <c r="RBK34" s="106"/>
      <c r="RBL34" s="123"/>
      <c r="RBT34" s="125"/>
      <c r="RBW34" s="15"/>
      <c r="RBX34" s="15"/>
      <c r="RCD34" s="122"/>
      <c r="RCE34" s="123"/>
      <c r="RCF34" s="106"/>
      <c r="RCG34" s="123"/>
      <c r="RCO34" s="125"/>
      <c r="RCR34" s="15"/>
      <c r="RCS34" s="15"/>
      <c r="RCY34" s="122"/>
      <c r="RCZ34" s="123"/>
      <c r="RDA34" s="106"/>
      <c r="RDB34" s="123"/>
      <c r="RDJ34" s="125"/>
      <c r="RDM34" s="15"/>
      <c r="RDN34" s="15"/>
      <c r="RDT34" s="122"/>
      <c r="RDU34" s="123"/>
      <c r="RDV34" s="106"/>
      <c r="RDW34" s="123"/>
      <c r="REE34" s="125"/>
      <c r="REH34" s="15"/>
      <c r="REI34" s="15"/>
      <c r="REO34" s="122"/>
      <c r="REP34" s="123"/>
      <c r="REQ34" s="106"/>
      <c r="RER34" s="123"/>
      <c r="REZ34" s="125"/>
      <c r="RFC34" s="15"/>
      <c r="RFD34" s="15"/>
      <c r="RFJ34" s="122"/>
      <c r="RFK34" s="123"/>
      <c r="RFL34" s="106"/>
      <c r="RFM34" s="123"/>
      <c r="RFU34" s="125"/>
      <c r="RFX34" s="15"/>
      <c r="RFY34" s="15"/>
      <c r="RGE34" s="122"/>
      <c r="RGF34" s="123"/>
      <c r="RGG34" s="106"/>
      <c r="RGH34" s="123"/>
      <c r="RGP34" s="125"/>
      <c r="RGS34" s="15"/>
      <c r="RGT34" s="15"/>
      <c r="RGZ34" s="122"/>
      <c r="RHA34" s="123"/>
      <c r="RHB34" s="106"/>
      <c r="RHC34" s="123"/>
      <c r="RHK34" s="125"/>
      <c r="RHN34" s="15"/>
      <c r="RHO34" s="15"/>
      <c r="RHU34" s="122"/>
      <c r="RHV34" s="123"/>
      <c r="RHW34" s="106"/>
      <c r="RHX34" s="123"/>
      <c r="RIF34" s="125"/>
      <c r="RII34" s="15"/>
      <c r="RIJ34" s="15"/>
      <c r="RIP34" s="122"/>
      <c r="RIQ34" s="123"/>
      <c r="RIR34" s="106"/>
      <c r="RIS34" s="123"/>
      <c r="RJA34" s="125"/>
      <c r="RJD34" s="15"/>
      <c r="RJE34" s="15"/>
      <c r="RJK34" s="122"/>
      <c r="RJL34" s="123"/>
      <c r="RJM34" s="106"/>
      <c r="RJN34" s="123"/>
      <c r="RJV34" s="125"/>
      <c r="RJY34" s="15"/>
      <c r="RJZ34" s="15"/>
      <c r="RKF34" s="122"/>
      <c r="RKG34" s="123"/>
      <c r="RKH34" s="106"/>
      <c r="RKI34" s="123"/>
      <c r="RKQ34" s="125"/>
      <c r="RKT34" s="15"/>
      <c r="RKU34" s="15"/>
      <c r="RLA34" s="122"/>
      <c r="RLB34" s="123"/>
      <c r="RLC34" s="106"/>
      <c r="RLD34" s="123"/>
      <c r="RLL34" s="125"/>
      <c r="RLO34" s="15"/>
      <c r="RLP34" s="15"/>
      <c r="RLV34" s="122"/>
      <c r="RLW34" s="123"/>
      <c r="RLX34" s="106"/>
      <c r="RLY34" s="123"/>
      <c r="RMG34" s="125"/>
      <c r="RMJ34" s="15"/>
      <c r="RMK34" s="15"/>
      <c r="RMQ34" s="122"/>
      <c r="RMR34" s="123"/>
      <c r="RMS34" s="106"/>
      <c r="RMT34" s="123"/>
      <c r="RNB34" s="125"/>
      <c r="RNE34" s="15"/>
      <c r="RNF34" s="15"/>
      <c r="RNL34" s="122"/>
      <c r="RNM34" s="123"/>
      <c r="RNN34" s="106"/>
      <c r="RNO34" s="123"/>
      <c r="RNW34" s="125"/>
      <c r="RNZ34" s="15"/>
      <c r="ROA34" s="15"/>
      <c r="ROG34" s="122"/>
      <c r="ROH34" s="123"/>
      <c r="ROI34" s="106"/>
      <c r="ROJ34" s="123"/>
      <c r="ROR34" s="125"/>
      <c r="ROU34" s="15"/>
      <c r="ROV34" s="15"/>
      <c r="RPB34" s="122"/>
      <c r="RPC34" s="123"/>
      <c r="RPD34" s="106"/>
      <c r="RPE34" s="123"/>
      <c r="RPM34" s="125"/>
      <c r="RPP34" s="15"/>
      <c r="RPQ34" s="15"/>
      <c r="RPW34" s="122"/>
      <c r="RPX34" s="123"/>
      <c r="RPY34" s="106"/>
      <c r="RPZ34" s="123"/>
      <c r="RQH34" s="125"/>
      <c r="RQK34" s="15"/>
      <c r="RQL34" s="15"/>
      <c r="RQR34" s="122"/>
      <c r="RQS34" s="123"/>
      <c r="RQT34" s="106"/>
      <c r="RQU34" s="123"/>
      <c r="RRC34" s="125"/>
      <c r="RRF34" s="15"/>
      <c r="RRG34" s="15"/>
      <c r="RRM34" s="122"/>
      <c r="RRN34" s="123"/>
      <c r="RRO34" s="106"/>
      <c r="RRP34" s="123"/>
      <c r="RRX34" s="125"/>
      <c r="RSA34" s="15"/>
      <c r="RSB34" s="15"/>
      <c r="RSH34" s="122"/>
      <c r="RSI34" s="123"/>
      <c r="RSJ34" s="106"/>
      <c r="RSK34" s="123"/>
      <c r="RSS34" s="125"/>
      <c r="RSV34" s="15"/>
      <c r="RSW34" s="15"/>
      <c r="RTC34" s="122"/>
      <c r="RTD34" s="123"/>
      <c r="RTE34" s="106"/>
      <c r="RTF34" s="123"/>
      <c r="RTN34" s="125"/>
      <c r="RTQ34" s="15"/>
      <c r="RTR34" s="15"/>
      <c r="RTX34" s="122"/>
      <c r="RTY34" s="123"/>
      <c r="RTZ34" s="106"/>
      <c r="RUA34" s="123"/>
      <c r="RUI34" s="125"/>
      <c r="RUL34" s="15"/>
      <c r="RUM34" s="15"/>
      <c r="RUS34" s="122"/>
      <c r="RUT34" s="123"/>
      <c r="RUU34" s="106"/>
      <c r="RUV34" s="123"/>
      <c r="RVD34" s="125"/>
      <c r="RVG34" s="15"/>
      <c r="RVH34" s="15"/>
      <c r="RVN34" s="122"/>
      <c r="RVO34" s="123"/>
      <c r="RVP34" s="106"/>
      <c r="RVQ34" s="123"/>
      <c r="RVY34" s="125"/>
      <c r="RWB34" s="15"/>
      <c r="RWC34" s="15"/>
      <c r="RWI34" s="122"/>
      <c r="RWJ34" s="123"/>
      <c r="RWK34" s="106"/>
      <c r="RWL34" s="123"/>
      <c r="RWT34" s="125"/>
      <c r="RWW34" s="15"/>
      <c r="RWX34" s="15"/>
      <c r="RXD34" s="122"/>
      <c r="RXE34" s="123"/>
      <c r="RXF34" s="106"/>
      <c r="RXG34" s="123"/>
      <c r="RXO34" s="125"/>
      <c r="RXR34" s="15"/>
      <c r="RXS34" s="15"/>
      <c r="RXY34" s="122"/>
      <c r="RXZ34" s="123"/>
      <c r="RYA34" s="106"/>
      <c r="RYB34" s="123"/>
      <c r="RYJ34" s="125"/>
      <c r="RYM34" s="15"/>
      <c r="RYN34" s="15"/>
      <c r="RYT34" s="122"/>
      <c r="RYU34" s="123"/>
      <c r="RYV34" s="106"/>
      <c r="RYW34" s="123"/>
      <c r="RZE34" s="125"/>
      <c r="RZH34" s="15"/>
      <c r="RZI34" s="15"/>
      <c r="RZO34" s="122"/>
      <c r="RZP34" s="123"/>
      <c r="RZQ34" s="106"/>
      <c r="RZR34" s="123"/>
      <c r="RZZ34" s="125"/>
      <c r="SAC34" s="15"/>
      <c r="SAD34" s="15"/>
      <c r="SAJ34" s="122"/>
      <c r="SAK34" s="123"/>
      <c r="SAL34" s="106"/>
      <c r="SAM34" s="123"/>
      <c r="SAU34" s="125"/>
      <c r="SAX34" s="15"/>
      <c r="SAY34" s="15"/>
      <c r="SBE34" s="122"/>
      <c r="SBF34" s="123"/>
      <c r="SBG34" s="106"/>
      <c r="SBH34" s="123"/>
      <c r="SBP34" s="125"/>
      <c r="SBS34" s="15"/>
      <c r="SBT34" s="15"/>
      <c r="SBZ34" s="122"/>
      <c r="SCA34" s="123"/>
      <c r="SCB34" s="106"/>
      <c r="SCC34" s="123"/>
      <c r="SCK34" s="125"/>
      <c r="SCN34" s="15"/>
      <c r="SCO34" s="15"/>
      <c r="SCU34" s="122"/>
      <c r="SCV34" s="123"/>
      <c r="SCW34" s="106"/>
      <c r="SCX34" s="123"/>
      <c r="SDF34" s="125"/>
      <c r="SDI34" s="15"/>
      <c r="SDJ34" s="15"/>
      <c r="SDP34" s="122"/>
      <c r="SDQ34" s="123"/>
      <c r="SDR34" s="106"/>
      <c r="SDS34" s="123"/>
      <c r="SEA34" s="125"/>
      <c r="SED34" s="15"/>
      <c r="SEE34" s="15"/>
      <c r="SEK34" s="122"/>
      <c r="SEL34" s="123"/>
      <c r="SEM34" s="106"/>
      <c r="SEN34" s="123"/>
      <c r="SEV34" s="125"/>
      <c r="SEY34" s="15"/>
      <c r="SEZ34" s="15"/>
      <c r="SFF34" s="122"/>
      <c r="SFG34" s="123"/>
      <c r="SFH34" s="106"/>
      <c r="SFI34" s="123"/>
      <c r="SFQ34" s="125"/>
      <c r="SFT34" s="15"/>
      <c r="SFU34" s="15"/>
      <c r="SGA34" s="122"/>
      <c r="SGB34" s="123"/>
      <c r="SGC34" s="106"/>
      <c r="SGD34" s="123"/>
      <c r="SGL34" s="125"/>
      <c r="SGO34" s="15"/>
      <c r="SGP34" s="15"/>
      <c r="SGV34" s="122"/>
      <c r="SGW34" s="123"/>
      <c r="SGX34" s="106"/>
      <c r="SGY34" s="123"/>
      <c r="SHG34" s="125"/>
      <c r="SHJ34" s="15"/>
      <c r="SHK34" s="15"/>
      <c r="SHQ34" s="122"/>
      <c r="SHR34" s="123"/>
      <c r="SHS34" s="106"/>
      <c r="SHT34" s="123"/>
      <c r="SIB34" s="125"/>
      <c r="SIE34" s="15"/>
      <c r="SIF34" s="15"/>
      <c r="SIL34" s="122"/>
      <c r="SIM34" s="123"/>
      <c r="SIN34" s="106"/>
      <c r="SIO34" s="123"/>
      <c r="SIW34" s="125"/>
      <c r="SIZ34" s="15"/>
      <c r="SJA34" s="15"/>
      <c r="SJG34" s="122"/>
      <c r="SJH34" s="123"/>
      <c r="SJI34" s="106"/>
      <c r="SJJ34" s="123"/>
      <c r="SJR34" s="125"/>
      <c r="SJU34" s="15"/>
      <c r="SJV34" s="15"/>
      <c r="SKB34" s="122"/>
      <c r="SKC34" s="123"/>
      <c r="SKD34" s="106"/>
      <c r="SKE34" s="123"/>
      <c r="SKM34" s="125"/>
      <c r="SKP34" s="15"/>
      <c r="SKQ34" s="15"/>
      <c r="SKW34" s="122"/>
      <c r="SKX34" s="123"/>
      <c r="SKY34" s="106"/>
      <c r="SKZ34" s="123"/>
      <c r="SLH34" s="125"/>
      <c r="SLK34" s="15"/>
      <c r="SLL34" s="15"/>
      <c r="SLR34" s="122"/>
      <c r="SLS34" s="123"/>
      <c r="SLT34" s="106"/>
      <c r="SLU34" s="123"/>
      <c r="SMC34" s="125"/>
      <c r="SMF34" s="15"/>
      <c r="SMG34" s="15"/>
      <c r="SMM34" s="122"/>
      <c r="SMN34" s="123"/>
      <c r="SMO34" s="106"/>
      <c r="SMP34" s="123"/>
      <c r="SMX34" s="125"/>
      <c r="SNA34" s="15"/>
      <c r="SNB34" s="15"/>
      <c r="SNH34" s="122"/>
      <c r="SNI34" s="123"/>
      <c r="SNJ34" s="106"/>
      <c r="SNK34" s="123"/>
      <c r="SNS34" s="125"/>
      <c r="SNV34" s="15"/>
      <c r="SNW34" s="15"/>
      <c r="SOC34" s="122"/>
      <c r="SOD34" s="123"/>
      <c r="SOE34" s="106"/>
      <c r="SOF34" s="123"/>
      <c r="SON34" s="125"/>
      <c r="SOQ34" s="15"/>
      <c r="SOR34" s="15"/>
      <c r="SOX34" s="122"/>
      <c r="SOY34" s="123"/>
      <c r="SOZ34" s="106"/>
      <c r="SPA34" s="123"/>
      <c r="SPI34" s="125"/>
      <c r="SPL34" s="15"/>
      <c r="SPM34" s="15"/>
      <c r="SPS34" s="122"/>
      <c r="SPT34" s="123"/>
      <c r="SPU34" s="106"/>
      <c r="SPV34" s="123"/>
      <c r="SQD34" s="125"/>
      <c r="SQG34" s="15"/>
      <c r="SQH34" s="15"/>
      <c r="SQN34" s="122"/>
      <c r="SQO34" s="123"/>
      <c r="SQP34" s="106"/>
      <c r="SQQ34" s="123"/>
      <c r="SQY34" s="125"/>
      <c r="SRB34" s="15"/>
      <c r="SRC34" s="15"/>
      <c r="SRI34" s="122"/>
      <c r="SRJ34" s="123"/>
      <c r="SRK34" s="106"/>
      <c r="SRL34" s="123"/>
      <c r="SRT34" s="125"/>
      <c r="SRW34" s="15"/>
      <c r="SRX34" s="15"/>
      <c r="SSD34" s="122"/>
      <c r="SSE34" s="123"/>
      <c r="SSF34" s="106"/>
      <c r="SSG34" s="123"/>
      <c r="SSO34" s="125"/>
      <c r="SSR34" s="15"/>
      <c r="SSS34" s="15"/>
      <c r="SSY34" s="122"/>
      <c r="SSZ34" s="123"/>
      <c r="STA34" s="106"/>
      <c r="STB34" s="123"/>
      <c r="STJ34" s="125"/>
      <c r="STM34" s="15"/>
      <c r="STN34" s="15"/>
      <c r="STT34" s="122"/>
      <c r="STU34" s="123"/>
      <c r="STV34" s="106"/>
      <c r="STW34" s="123"/>
      <c r="SUE34" s="125"/>
      <c r="SUH34" s="15"/>
      <c r="SUI34" s="15"/>
      <c r="SUO34" s="122"/>
      <c r="SUP34" s="123"/>
      <c r="SUQ34" s="106"/>
      <c r="SUR34" s="123"/>
      <c r="SUZ34" s="125"/>
      <c r="SVC34" s="15"/>
      <c r="SVD34" s="15"/>
      <c r="SVJ34" s="122"/>
      <c r="SVK34" s="123"/>
      <c r="SVL34" s="106"/>
      <c r="SVM34" s="123"/>
      <c r="SVU34" s="125"/>
      <c r="SVX34" s="15"/>
      <c r="SVY34" s="15"/>
      <c r="SWE34" s="122"/>
      <c r="SWF34" s="123"/>
      <c r="SWG34" s="106"/>
      <c r="SWH34" s="123"/>
      <c r="SWP34" s="125"/>
      <c r="SWS34" s="15"/>
      <c r="SWT34" s="15"/>
      <c r="SWZ34" s="122"/>
      <c r="SXA34" s="123"/>
      <c r="SXB34" s="106"/>
      <c r="SXC34" s="123"/>
      <c r="SXK34" s="125"/>
      <c r="SXN34" s="15"/>
      <c r="SXO34" s="15"/>
      <c r="SXU34" s="122"/>
      <c r="SXV34" s="123"/>
      <c r="SXW34" s="106"/>
      <c r="SXX34" s="123"/>
      <c r="SYF34" s="125"/>
      <c r="SYI34" s="15"/>
      <c r="SYJ34" s="15"/>
      <c r="SYP34" s="122"/>
      <c r="SYQ34" s="123"/>
      <c r="SYR34" s="106"/>
      <c r="SYS34" s="123"/>
      <c r="SZA34" s="125"/>
      <c r="SZD34" s="15"/>
      <c r="SZE34" s="15"/>
      <c r="SZK34" s="122"/>
      <c r="SZL34" s="123"/>
      <c r="SZM34" s="106"/>
      <c r="SZN34" s="123"/>
      <c r="SZV34" s="125"/>
      <c r="SZY34" s="15"/>
      <c r="SZZ34" s="15"/>
      <c r="TAF34" s="122"/>
      <c r="TAG34" s="123"/>
      <c r="TAH34" s="106"/>
      <c r="TAI34" s="123"/>
      <c r="TAQ34" s="125"/>
      <c r="TAT34" s="15"/>
      <c r="TAU34" s="15"/>
      <c r="TBA34" s="122"/>
      <c r="TBB34" s="123"/>
      <c r="TBC34" s="106"/>
      <c r="TBD34" s="123"/>
      <c r="TBL34" s="125"/>
      <c r="TBO34" s="15"/>
      <c r="TBP34" s="15"/>
      <c r="TBV34" s="122"/>
      <c r="TBW34" s="123"/>
      <c r="TBX34" s="106"/>
      <c r="TBY34" s="123"/>
      <c r="TCG34" s="125"/>
      <c r="TCJ34" s="15"/>
      <c r="TCK34" s="15"/>
      <c r="TCQ34" s="122"/>
      <c r="TCR34" s="123"/>
      <c r="TCS34" s="106"/>
      <c r="TCT34" s="123"/>
      <c r="TDB34" s="125"/>
      <c r="TDE34" s="15"/>
      <c r="TDF34" s="15"/>
      <c r="TDL34" s="122"/>
      <c r="TDM34" s="123"/>
      <c r="TDN34" s="106"/>
      <c r="TDO34" s="123"/>
      <c r="TDW34" s="125"/>
      <c r="TDZ34" s="15"/>
      <c r="TEA34" s="15"/>
      <c r="TEG34" s="122"/>
      <c r="TEH34" s="123"/>
      <c r="TEI34" s="106"/>
      <c r="TEJ34" s="123"/>
      <c r="TER34" s="125"/>
      <c r="TEU34" s="15"/>
      <c r="TEV34" s="15"/>
      <c r="TFB34" s="122"/>
      <c r="TFC34" s="123"/>
      <c r="TFD34" s="106"/>
      <c r="TFE34" s="123"/>
      <c r="TFM34" s="125"/>
      <c r="TFP34" s="15"/>
      <c r="TFQ34" s="15"/>
      <c r="TFW34" s="122"/>
      <c r="TFX34" s="123"/>
      <c r="TFY34" s="106"/>
      <c r="TFZ34" s="123"/>
      <c r="TGH34" s="125"/>
      <c r="TGK34" s="15"/>
      <c r="TGL34" s="15"/>
      <c r="TGR34" s="122"/>
      <c r="TGS34" s="123"/>
      <c r="TGT34" s="106"/>
      <c r="TGU34" s="123"/>
      <c r="THC34" s="125"/>
      <c r="THF34" s="15"/>
      <c r="THG34" s="15"/>
      <c r="THM34" s="122"/>
      <c r="THN34" s="123"/>
      <c r="THO34" s="106"/>
      <c r="THP34" s="123"/>
      <c r="THX34" s="125"/>
      <c r="TIA34" s="15"/>
      <c r="TIB34" s="15"/>
      <c r="TIH34" s="122"/>
      <c r="TII34" s="123"/>
      <c r="TIJ34" s="106"/>
      <c r="TIK34" s="123"/>
      <c r="TIS34" s="125"/>
      <c r="TIV34" s="15"/>
      <c r="TIW34" s="15"/>
      <c r="TJC34" s="122"/>
      <c r="TJD34" s="123"/>
      <c r="TJE34" s="106"/>
      <c r="TJF34" s="123"/>
      <c r="TJN34" s="125"/>
      <c r="TJQ34" s="15"/>
      <c r="TJR34" s="15"/>
      <c r="TJX34" s="122"/>
      <c r="TJY34" s="123"/>
      <c r="TJZ34" s="106"/>
      <c r="TKA34" s="123"/>
      <c r="TKI34" s="125"/>
      <c r="TKL34" s="15"/>
      <c r="TKM34" s="15"/>
      <c r="TKS34" s="122"/>
      <c r="TKT34" s="123"/>
      <c r="TKU34" s="106"/>
      <c r="TKV34" s="123"/>
      <c r="TLD34" s="125"/>
      <c r="TLG34" s="15"/>
      <c r="TLH34" s="15"/>
      <c r="TLN34" s="122"/>
      <c r="TLO34" s="123"/>
      <c r="TLP34" s="106"/>
      <c r="TLQ34" s="123"/>
      <c r="TLY34" s="125"/>
      <c r="TMB34" s="15"/>
      <c r="TMC34" s="15"/>
      <c r="TMI34" s="122"/>
      <c r="TMJ34" s="123"/>
      <c r="TMK34" s="106"/>
      <c r="TML34" s="123"/>
      <c r="TMT34" s="125"/>
      <c r="TMW34" s="15"/>
      <c r="TMX34" s="15"/>
      <c r="TND34" s="122"/>
      <c r="TNE34" s="123"/>
      <c r="TNF34" s="106"/>
      <c r="TNG34" s="123"/>
      <c r="TNO34" s="125"/>
      <c r="TNR34" s="15"/>
      <c r="TNS34" s="15"/>
      <c r="TNY34" s="122"/>
      <c r="TNZ34" s="123"/>
      <c r="TOA34" s="106"/>
      <c r="TOB34" s="123"/>
      <c r="TOJ34" s="125"/>
      <c r="TOM34" s="15"/>
      <c r="TON34" s="15"/>
      <c r="TOT34" s="122"/>
      <c r="TOU34" s="123"/>
      <c r="TOV34" s="106"/>
      <c r="TOW34" s="123"/>
      <c r="TPE34" s="125"/>
      <c r="TPH34" s="15"/>
      <c r="TPI34" s="15"/>
      <c r="TPO34" s="122"/>
      <c r="TPP34" s="123"/>
      <c r="TPQ34" s="106"/>
      <c r="TPR34" s="123"/>
      <c r="TPZ34" s="125"/>
      <c r="TQC34" s="15"/>
      <c r="TQD34" s="15"/>
      <c r="TQJ34" s="122"/>
      <c r="TQK34" s="123"/>
      <c r="TQL34" s="106"/>
      <c r="TQM34" s="123"/>
      <c r="TQU34" s="125"/>
      <c r="TQX34" s="15"/>
      <c r="TQY34" s="15"/>
      <c r="TRE34" s="122"/>
      <c r="TRF34" s="123"/>
      <c r="TRG34" s="106"/>
      <c r="TRH34" s="123"/>
      <c r="TRP34" s="125"/>
      <c r="TRS34" s="15"/>
      <c r="TRT34" s="15"/>
      <c r="TRZ34" s="122"/>
      <c r="TSA34" s="123"/>
      <c r="TSB34" s="106"/>
      <c r="TSC34" s="123"/>
      <c r="TSK34" s="125"/>
      <c r="TSN34" s="15"/>
      <c r="TSO34" s="15"/>
      <c r="TSU34" s="122"/>
      <c r="TSV34" s="123"/>
      <c r="TSW34" s="106"/>
      <c r="TSX34" s="123"/>
      <c r="TTF34" s="125"/>
      <c r="TTI34" s="15"/>
      <c r="TTJ34" s="15"/>
      <c r="TTP34" s="122"/>
      <c r="TTQ34" s="123"/>
      <c r="TTR34" s="106"/>
      <c r="TTS34" s="123"/>
      <c r="TUA34" s="125"/>
      <c r="TUD34" s="15"/>
      <c r="TUE34" s="15"/>
      <c r="TUK34" s="122"/>
      <c r="TUL34" s="123"/>
      <c r="TUM34" s="106"/>
      <c r="TUN34" s="123"/>
      <c r="TUV34" s="125"/>
      <c r="TUY34" s="15"/>
      <c r="TUZ34" s="15"/>
      <c r="TVF34" s="122"/>
      <c r="TVG34" s="123"/>
      <c r="TVH34" s="106"/>
      <c r="TVI34" s="123"/>
      <c r="TVQ34" s="125"/>
      <c r="TVT34" s="15"/>
      <c r="TVU34" s="15"/>
      <c r="TWA34" s="122"/>
      <c r="TWB34" s="123"/>
      <c r="TWC34" s="106"/>
      <c r="TWD34" s="123"/>
      <c r="TWL34" s="125"/>
      <c r="TWO34" s="15"/>
      <c r="TWP34" s="15"/>
      <c r="TWV34" s="122"/>
      <c r="TWW34" s="123"/>
      <c r="TWX34" s="106"/>
      <c r="TWY34" s="123"/>
      <c r="TXG34" s="125"/>
      <c r="TXJ34" s="15"/>
      <c r="TXK34" s="15"/>
      <c r="TXQ34" s="122"/>
      <c r="TXR34" s="123"/>
      <c r="TXS34" s="106"/>
      <c r="TXT34" s="123"/>
      <c r="TYB34" s="125"/>
      <c r="TYE34" s="15"/>
      <c r="TYF34" s="15"/>
      <c r="TYL34" s="122"/>
      <c r="TYM34" s="123"/>
      <c r="TYN34" s="106"/>
      <c r="TYO34" s="123"/>
      <c r="TYW34" s="125"/>
      <c r="TYZ34" s="15"/>
      <c r="TZA34" s="15"/>
      <c r="TZG34" s="122"/>
      <c r="TZH34" s="123"/>
      <c r="TZI34" s="106"/>
      <c r="TZJ34" s="123"/>
      <c r="TZR34" s="125"/>
      <c r="TZU34" s="15"/>
      <c r="TZV34" s="15"/>
      <c r="UAB34" s="122"/>
      <c r="UAC34" s="123"/>
      <c r="UAD34" s="106"/>
      <c r="UAE34" s="123"/>
      <c r="UAM34" s="125"/>
      <c r="UAP34" s="15"/>
      <c r="UAQ34" s="15"/>
      <c r="UAW34" s="122"/>
      <c r="UAX34" s="123"/>
      <c r="UAY34" s="106"/>
      <c r="UAZ34" s="123"/>
      <c r="UBH34" s="125"/>
      <c r="UBK34" s="15"/>
      <c r="UBL34" s="15"/>
      <c r="UBR34" s="122"/>
      <c r="UBS34" s="123"/>
      <c r="UBT34" s="106"/>
      <c r="UBU34" s="123"/>
      <c r="UCC34" s="125"/>
      <c r="UCF34" s="15"/>
      <c r="UCG34" s="15"/>
      <c r="UCM34" s="122"/>
      <c r="UCN34" s="123"/>
      <c r="UCO34" s="106"/>
      <c r="UCP34" s="123"/>
      <c r="UCX34" s="125"/>
      <c r="UDA34" s="15"/>
      <c r="UDB34" s="15"/>
      <c r="UDH34" s="122"/>
      <c r="UDI34" s="123"/>
      <c r="UDJ34" s="106"/>
      <c r="UDK34" s="123"/>
      <c r="UDS34" s="125"/>
      <c r="UDV34" s="15"/>
      <c r="UDW34" s="15"/>
      <c r="UEC34" s="122"/>
      <c r="UED34" s="123"/>
      <c r="UEE34" s="106"/>
      <c r="UEF34" s="123"/>
      <c r="UEN34" s="125"/>
      <c r="UEQ34" s="15"/>
      <c r="UER34" s="15"/>
      <c r="UEX34" s="122"/>
      <c r="UEY34" s="123"/>
      <c r="UEZ34" s="106"/>
      <c r="UFA34" s="123"/>
      <c r="UFI34" s="125"/>
      <c r="UFL34" s="15"/>
      <c r="UFM34" s="15"/>
      <c r="UFS34" s="122"/>
      <c r="UFT34" s="123"/>
      <c r="UFU34" s="106"/>
      <c r="UFV34" s="123"/>
      <c r="UGD34" s="125"/>
      <c r="UGG34" s="15"/>
      <c r="UGH34" s="15"/>
      <c r="UGN34" s="122"/>
      <c r="UGO34" s="123"/>
      <c r="UGP34" s="106"/>
      <c r="UGQ34" s="123"/>
      <c r="UGY34" s="125"/>
      <c r="UHB34" s="15"/>
      <c r="UHC34" s="15"/>
      <c r="UHI34" s="122"/>
      <c r="UHJ34" s="123"/>
      <c r="UHK34" s="106"/>
      <c r="UHL34" s="123"/>
      <c r="UHT34" s="125"/>
      <c r="UHW34" s="15"/>
      <c r="UHX34" s="15"/>
      <c r="UID34" s="122"/>
      <c r="UIE34" s="123"/>
      <c r="UIF34" s="106"/>
      <c r="UIG34" s="123"/>
      <c r="UIO34" s="125"/>
      <c r="UIR34" s="15"/>
      <c r="UIS34" s="15"/>
      <c r="UIY34" s="122"/>
      <c r="UIZ34" s="123"/>
      <c r="UJA34" s="106"/>
      <c r="UJB34" s="123"/>
      <c r="UJJ34" s="125"/>
      <c r="UJM34" s="15"/>
      <c r="UJN34" s="15"/>
      <c r="UJT34" s="122"/>
      <c r="UJU34" s="123"/>
      <c r="UJV34" s="106"/>
      <c r="UJW34" s="123"/>
      <c r="UKE34" s="125"/>
      <c r="UKH34" s="15"/>
      <c r="UKI34" s="15"/>
      <c r="UKO34" s="122"/>
      <c r="UKP34" s="123"/>
      <c r="UKQ34" s="106"/>
      <c r="UKR34" s="123"/>
      <c r="UKZ34" s="125"/>
      <c r="ULC34" s="15"/>
      <c r="ULD34" s="15"/>
      <c r="ULJ34" s="122"/>
      <c r="ULK34" s="123"/>
      <c r="ULL34" s="106"/>
      <c r="ULM34" s="123"/>
      <c r="ULU34" s="125"/>
      <c r="ULX34" s="15"/>
      <c r="ULY34" s="15"/>
      <c r="UME34" s="122"/>
      <c r="UMF34" s="123"/>
      <c r="UMG34" s="106"/>
      <c r="UMH34" s="123"/>
      <c r="UMP34" s="125"/>
      <c r="UMS34" s="15"/>
      <c r="UMT34" s="15"/>
      <c r="UMZ34" s="122"/>
      <c r="UNA34" s="123"/>
      <c r="UNB34" s="106"/>
      <c r="UNC34" s="123"/>
      <c r="UNK34" s="125"/>
      <c r="UNN34" s="15"/>
      <c r="UNO34" s="15"/>
      <c r="UNU34" s="122"/>
      <c r="UNV34" s="123"/>
      <c r="UNW34" s="106"/>
      <c r="UNX34" s="123"/>
      <c r="UOF34" s="125"/>
      <c r="UOI34" s="15"/>
      <c r="UOJ34" s="15"/>
      <c r="UOP34" s="122"/>
      <c r="UOQ34" s="123"/>
      <c r="UOR34" s="106"/>
      <c r="UOS34" s="123"/>
      <c r="UPA34" s="125"/>
      <c r="UPD34" s="15"/>
      <c r="UPE34" s="15"/>
      <c r="UPK34" s="122"/>
      <c r="UPL34" s="123"/>
      <c r="UPM34" s="106"/>
      <c r="UPN34" s="123"/>
      <c r="UPV34" s="125"/>
      <c r="UPY34" s="15"/>
      <c r="UPZ34" s="15"/>
      <c r="UQF34" s="122"/>
      <c r="UQG34" s="123"/>
      <c r="UQH34" s="106"/>
      <c r="UQI34" s="123"/>
      <c r="UQQ34" s="125"/>
      <c r="UQT34" s="15"/>
      <c r="UQU34" s="15"/>
      <c r="URA34" s="122"/>
      <c r="URB34" s="123"/>
      <c r="URC34" s="106"/>
      <c r="URD34" s="123"/>
      <c r="URL34" s="125"/>
      <c r="URO34" s="15"/>
      <c r="URP34" s="15"/>
      <c r="URV34" s="122"/>
      <c r="URW34" s="123"/>
      <c r="URX34" s="106"/>
      <c r="URY34" s="123"/>
      <c r="USG34" s="125"/>
      <c r="USJ34" s="15"/>
      <c r="USK34" s="15"/>
      <c r="USQ34" s="122"/>
      <c r="USR34" s="123"/>
      <c r="USS34" s="106"/>
      <c r="UST34" s="123"/>
      <c r="UTB34" s="125"/>
      <c r="UTE34" s="15"/>
      <c r="UTF34" s="15"/>
      <c r="UTL34" s="122"/>
      <c r="UTM34" s="123"/>
      <c r="UTN34" s="106"/>
      <c r="UTO34" s="123"/>
      <c r="UTW34" s="125"/>
      <c r="UTZ34" s="15"/>
      <c r="UUA34" s="15"/>
      <c r="UUG34" s="122"/>
      <c r="UUH34" s="123"/>
      <c r="UUI34" s="106"/>
      <c r="UUJ34" s="123"/>
      <c r="UUR34" s="125"/>
      <c r="UUU34" s="15"/>
      <c r="UUV34" s="15"/>
      <c r="UVB34" s="122"/>
      <c r="UVC34" s="123"/>
      <c r="UVD34" s="106"/>
      <c r="UVE34" s="123"/>
      <c r="UVM34" s="125"/>
      <c r="UVP34" s="15"/>
      <c r="UVQ34" s="15"/>
      <c r="UVW34" s="122"/>
      <c r="UVX34" s="123"/>
      <c r="UVY34" s="106"/>
      <c r="UVZ34" s="123"/>
      <c r="UWH34" s="125"/>
      <c r="UWK34" s="15"/>
      <c r="UWL34" s="15"/>
      <c r="UWR34" s="122"/>
      <c r="UWS34" s="123"/>
      <c r="UWT34" s="106"/>
      <c r="UWU34" s="123"/>
      <c r="UXC34" s="125"/>
      <c r="UXF34" s="15"/>
      <c r="UXG34" s="15"/>
      <c r="UXM34" s="122"/>
      <c r="UXN34" s="123"/>
      <c r="UXO34" s="106"/>
      <c r="UXP34" s="123"/>
      <c r="UXX34" s="125"/>
      <c r="UYA34" s="15"/>
      <c r="UYB34" s="15"/>
      <c r="UYH34" s="122"/>
      <c r="UYI34" s="123"/>
      <c r="UYJ34" s="106"/>
      <c r="UYK34" s="123"/>
      <c r="UYS34" s="125"/>
      <c r="UYV34" s="15"/>
      <c r="UYW34" s="15"/>
      <c r="UZC34" s="122"/>
      <c r="UZD34" s="123"/>
      <c r="UZE34" s="106"/>
      <c r="UZF34" s="123"/>
      <c r="UZN34" s="125"/>
      <c r="UZQ34" s="15"/>
      <c r="UZR34" s="15"/>
      <c r="UZX34" s="122"/>
      <c r="UZY34" s="123"/>
      <c r="UZZ34" s="106"/>
      <c r="VAA34" s="123"/>
      <c r="VAI34" s="125"/>
      <c r="VAL34" s="15"/>
      <c r="VAM34" s="15"/>
      <c r="VAS34" s="122"/>
      <c r="VAT34" s="123"/>
      <c r="VAU34" s="106"/>
      <c r="VAV34" s="123"/>
      <c r="VBD34" s="125"/>
      <c r="VBG34" s="15"/>
      <c r="VBH34" s="15"/>
      <c r="VBN34" s="122"/>
      <c r="VBO34" s="123"/>
      <c r="VBP34" s="106"/>
      <c r="VBQ34" s="123"/>
      <c r="VBY34" s="125"/>
      <c r="VCB34" s="15"/>
      <c r="VCC34" s="15"/>
      <c r="VCI34" s="122"/>
      <c r="VCJ34" s="123"/>
      <c r="VCK34" s="106"/>
      <c r="VCL34" s="123"/>
      <c r="VCT34" s="125"/>
      <c r="VCW34" s="15"/>
      <c r="VCX34" s="15"/>
      <c r="VDD34" s="122"/>
      <c r="VDE34" s="123"/>
      <c r="VDF34" s="106"/>
      <c r="VDG34" s="123"/>
      <c r="VDO34" s="125"/>
      <c r="VDR34" s="15"/>
      <c r="VDS34" s="15"/>
      <c r="VDY34" s="122"/>
      <c r="VDZ34" s="123"/>
      <c r="VEA34" s="106"/>
      <c r="VEB34" s="123"/>
      <c r="VEJ34" s="125"/>
      <c r="VEM34" s="15"/>
      <c r="VEN34" s="15"/>
      <c r="VET34" s="122"/>
      <c r="VEU34" s="123"/>
      <c r="VEV34" s="106"/>
      <c r="VEW34" s="123"/>
      <c r="VFE34" s="125"/>
      <c r="VFH34" s="15"/>
      <c r="VFI34" s="15"/>
      <c r="VFO34" s="122"/>
      <c r="VFP34" s="123"/>
      <c r="VFQ34" s="106"/>
      <c r="VFR34" s="123"/>
      <c r="VFZ34" s="125"/>
      <c r="VGC34" s="15"/>
      <c r="VGD34" s="15"/>
      <c r="VGJ34" s="122"/>
      <c r="VGK34" s="123"/>
      <c r="VGL34" s="106"/>
      <c r="VGM34" s="123"/>
      <c r="VGU34" s="125"/>
      <c r="VGX34" s="15"/>
      <c r="VGY34" s="15"/>
      <c r="VHE34" s="122"/>
      <c r="VHF34" s="123"/>
      <c r="VHG34" s="106"/>
      <c r="VHH34" s="123"/>
      <c r="VHP34" s="125"/>
      <c r="VHS34" s="15"/>
      <c r="VHT34" s="15"/>
      <c r="VHZ34" s="122"/>
      <c r="VIA34" s="123"/>
      <c r="VIB34" s="106"/>
      <c r="VIC34" s="123"/>
      <c r="VIK34" s="125"/>
      <c r="VIN34" s="15"/>
      <c r="VIO34" s="15"/>
      <c r="VIU34" s="122"/>
      <c r="VIV34" s="123"/>
      <c r="VIW34" s="106"/>
      <c r="VIX34" s="123"/>
      <c r="VJF34" s="125"/>
      <c r="VJI34" s="15"/>
      <c r="VJJ34" s="15"/>
      <c r="VJP34" s="122"/>
      <c r="VJQ34" s="123"/>
      <c r="VJR34" s="106"/>
      <c r="VJS34" s="123"/>
      <c r="VKA34" s="125"/>
      <c r="VKD34" s="15"/>
      <c r="VKE34" s="15"/>
      <c r="VKK34" s="122"/>
      <c r="VKL34" s="123"/>
      <c r="VKM34" s="106"/>
      <c r="VKN34" s="123"/>
      <c r="VKV34" s="125"/>
      <c r="VKY34" s="15"/>
      <c r="VKZ34" s="15"/>
      <c r="VLF34" s="122"/>
      <c r="VLG34" s="123"/>
      <c r="VLH34" s="106"/>
      <c r="VLI34" s="123"/>
      <c r="VLQ34" s="125"/>
      <c r="VLT34" s="15"/>
      <c r="VLU34" s="15"/>
      <c r="VMA34" s="122"/>
      <c r="VMB34" s="123"/>
      <c r="VMC34" s="106"/>
      <c r="VMD34" s="123"/>
      <c r="VML34" s="125"/>
      <c r="VMO34" s="15"/>
      <c r="VMP34" s="15"/>
      <c r="VMV34" s="122"/>
      <c r="VMW34" s="123"/>
      <c r="VMX34" s="106"/>
      <c r="VMY34" s="123"/>
      <c r="VNG34" s="125"/>
      <c r="VNJ34" s="15"/>
      <c r="VNK34" s="15"/>
      <c r="VNQ34" s="122"/>
      <c r="VNR34" s="123"/>
      <c r="VNS34" s="106"/>
      <c r="VNT34" s="123"/>
      <c r="VOB34" s="125"/>
      <c r="VOE34" s="15"/>
      <c r="VOF34" s="15"/>
      <c r="VOL34" s="122"/>
      <c r="VOM34" s="123"/>
      <c r="VON34" s="106"/>
      <c r="VOO34" s="123"/>
      <c r="VOW34" s="125"/>
      <c r="VOZ34" s="15"/>
      <c r="VPA34" s="15"/>
      <c r="VPG34" s="122"/>
      <c r="VPH34" s="123"/>
      <c r="VPI34" s="106"/>
      <c r="VPJ34" s="123"/>
      <c r="VPR34" s="125"/>
      <c r="VPU34" s="15"/>
      <c r="VPV34" s="15"/>
      <c r="VQB34" s="122"/>
      <c r="VQC34" s="123"/>
      <c r="VQD34" s="106"/>
      <c r="VQE34" s="123"/>
      <c r="VQM34" s="125"/>
      <c r="VQP34" s="15"/>
      <c r="VQQ34" s="15"/>
      <c r="VQW34" s="122"/>
      <c r="VQX34" s="123"/>
      <c r="VQY34" s="106"/>
      <c r="VQZ34" s="123"/>
      <c r="VRH34" s="125"/>
      <c r="VRK34" s="15"/>
      <c r="VRL34" s="15"/>
      <c r="VRR34" s="122"/>
      <c r="VRS34" s="123"/>
      <c r="VRT34" s="106"/>
      <c r="VRU34" s="123"/>
      <c r="VSC34" s="125"/>
      <c r="VSF34" s="15"/>
      <c r="VSG34" s="15"/>
      <c r="VSM34" s="122"/>
      <c r="VSN34" s="123"/>
      <c r="VSO34" s="106"/>
      <c r="VSP34" s="123"/>
      <c r="VSX34" s="125"/>
      <c r="VTA34" s="15"/>
      <c r="VTB34" s="15"/>
      <c r="VTH34" s="122"/>
      <c r="VTI34" s="123"/>
      <c r="VTJ34" s="106"/>
      <c r="VTK34" s="123"/>
      <c r="VTS34" s="125"/>
      <c r="VTV34" s="15"/>
      <c r="VTW34" s="15"/>
      <c r="VUC34" s="122"/>
      <c r="VUD34" s="123"/>
      <c r="VUE34" s="106"/>
      <c r="VUF34" s="123"/>
      <c r="VUN34" s="125"/>
      <c r="VUQ34" s="15"/>
      <c r="VUR34" s="15"/>
      <c r="VUX34" s="122"/>
      <c r="VUY34" s="123"/>
      <c r="VUZ34" s="106"/>
      <c r="VVA34" s="123"/>
      <c r="VVI34" s="125"/>
      <c r="VVL34" s="15"/>
      <c r="VVM34" s="15"/>
      <c r="VVS34" s="122"/>
      <c r="VVT34" s="123"/>
      <c r="VVU34" s="106"/>
      <c r="VVV34" s="123"/>
      <c r="VWD34" s="125"/>
      <c r="VWG34" s="15"/>
      <c r="VWH34" s="15"/>
      <c r="VWN34" s="122"/>
      <c r="VWO34" s="123"/>
      <c r="VWP34" s="106"/>
      <c r="VWQ34" s="123"/>
      <c r="VWY34" s="125"/>
      <c r="VXB34" s="15"/>
      <c r="VXC34" s="15"/>
      <c r="VXI34" s="122"/>
      <c r="VXJ34" s="123"/>
      <c r="VXK34" s="106"/>
      <c r="VXL34" s="123"/>
      <c r="VXT34" s="125"/>
      <c r="VXW34" s="15"/>
      <c r="VXX34" s="15"/>
      <c r="VYD34" s="122"/>
      <c r="VYE34" s="123"/>
      <c r="VYF34" s="106"/>
      <c r="VYG34" s="123"/>
      <c r="VYO34" s="125"/>
      <c r="VYR34" s="15"/>
      <c r="VYS34" s="15"/>
      <c r="VYY34" s="122"/>
      <c r="VYZ34" s="123"/>
      <c r="VZA34" s="106"/>
      <c r="VZB34" s="123"/>
      <c r="VZJ34" s="125"/>
      <c r="VZM34" s="15"/>
      <c r="VZN34" s="15"/>
      <c r="VZT34" s="122"/>
      <c r="VZU34" s="123"/>
      <c r="VZV34" s="106"/>
      <c r="VZW34" s="123"/>
      <c r="WAE34" s="125"/>
      <c r="WAH34" s="15"/>
      <c r="WAI34" s="15"/>
      <c r="WAO34" s="122"/>
      <c r="WAP34" s="123"/>
      <c r="WAQ34" s="106"/>
      <c r="WAR34" s="123"/>
      <c r="WAZ34" s="125"/>
      <c r="WBC34" s="15"/>
      <c r="WBD34" s="15"/>
      <c r="WBJ34" s="122"/>
      <c r="WBK34" s="123"/>
      <c r="WBL34" s="106"/>
      <c r="WBM34" s="123"/>
      <c r="WBU34" s="125"/>
      <c r="WBX34" s="15"/>
      <c r="WBY34" s="15"/>
      <c r="WCE34" s="122"/>
      <c r="WCF34" s="123"/>
      <c r="WCG34" s="106"/>
      <c r="WCH34" s="123"/>
      <c r="WCP34" s="125"/>
      <c r="WCS34" s="15"/>
      <c r="WCT34" s="15"/>
      <c r="WCZ34" s="122"/>
      <c r="WDA34" s="123"/>
      <c r="WDB34" s="106"/>
      <c r="WDC34" s="123"/>
      <c r="WDK34" s="125"/>
      <c r="WDN34" s="15"/>
      <c r="WDO34" s="15"/>
      <c r="WDU34" s="122"/>
      <c r="WDV34" s="123"/>
      <c r="WDW34" s="106"/>
      <c r="WDX34" s="123"/>
      <c r="WEF34" s="125"/>
      <c r="WEI34" s="15"/>
      <c r="WEJ34" s="15"/>
      <c r="WEP34" s="122"/>
      <c r="WEQ34" s="123"/>
      <c r="WER34" s="106"/>
      <c r="WES34" s="123"/>
      <c r="WFA34" s="125"/>
      <c r="WFD34" s="15"/>
      <c r="WFE34" s="15"/>
      <c r="WFK34" s="122"/>
      <c r="WFL34" s="123"/>
      <c r="WFM34" s="106"/>
      <c r="WFN34" s="123"/>
      <c r="WFV34" s="125"/>
      <c r="WFY34" s="15"/>
      <c r="WFZ34" s="15"/>
      <c r="WGF34" s="122"/>
      <c r="WGG34" s="123"/>
      <c r="WGH34" s="106"/>
      <c r="WGI34" s="123"/>
      <c r="WGQ34" s="125"/>
      <c r="WGT34" s="15"/>
      <c r="WGU34" s="15"/>
      <c r="WHA34" s="122"/>
      <c r="WHB34" s="123"/>
      <c r="WHC34" s="106"/>
      <c r="WHD34" s="123"/>
      <c r="WHL34" s="125"/>
      <c r="WHO34" s="15"/>
      <c r="WHP34" s="15"/>
      <c r="WHV34" s="122"/>
      <c r="WHW34" s="123"/>
      <c r="WHX34" s="106"/>
      <c r="WHY34" s="123"/>
      <c r="WIG34" s="125"/>
      <c r="WIJ34" s="15"/>
      <c r="WIK34" s="15"/>
      <c r="WIQ34" s="122"/>
      <c r="WIR34" s="123"/>
      <c r="WIS34" s="106"/>
      <c r="WIT34" s="123"/>
      <c r="WJB34" s="125"/>
      <c r="WJE34" s="15"/>
      <c r="WJF34" s="15"/>
      <c r="WJL34" s="122"/>
      <c r="WJM34" s="123"/>
      <c r="WJN34" s="106"/>
      <c r="WJO34" s="123"/>
      <c r="WJW34" s="125"/>
      <c r="WJZ34" s="15"/>
      <c r="WKA34" s="15"/>
      <c r="WKG34" s="122"/>
      <c r="WKH34" s="123"/>
      <c r="WKI34" s="106"/>
      <c r="WKJ34" s="123"/>
      <c r="WKR34" s="125"/>
      <c r="WKU34" s="15"/>
      <c r="WKV34" s="15"/>
      <c r="WLB34" s="122"/>
      <c r="WLC34" s="123"/>
      <c r="WLD34" s="106"/>
      <c r="WLE34" s="123"/>
      <c r="WLM34" s="125"/>
      <c r="WLP34" s="15"/>
      <c r="WLQ34" s="15"/>
      <c r="WLW34" s="122"/>
      <c r="WLX34" s="123"/>
      <c r="WLY34" s="106"/>
      <c r="WLZ34" s="123"/>
      <c r="WMH34" s="125"/>
      <c r="WMK34" s="15"/>
      <c r="WML34" s="15"/>
      <c r="WMR34" s="122"/>
      <c r="WMS34" s="123"/>
      <c r="WMT34" s="106"/>
      <c r="WMU34" s="123"/>
      <c r="WNC34" s="125"/>
      <c r="WNF34" s="15"/>
      <c r="WNG34" s="15"/>
      <c r="WNM34" s="122"/>
      <c r="WNN34" s="123"/>
      <c r="WNO34" s="106"/>
      <c r="WNP34" s="123"/>
      <c r="WNX34" s="125"/>
      <c r="WOA34" s="15"/>
      <c r="WOB34" s="15"/>
      <c r="WOH34" s="122"/>
      <c r="WOI34" s="123"/>
      <c r="WOJ34" s="106"/>
      <c r="WOK34" s="123"/>
      <c r="WOS34" s="125"/>
      <c r="WOV34" s="15"/>
      <c r="WOW34" s="15"/>
      <c r="WPC34" s="122"/>
      <c r="WPD34" s="123"/>
      <c r="WPE34" s="106"/>
      <c r="WPF34" s="123"/>
      <c r="WPN34" s="125"/>
      <c r="WPQ34" s="15"/>
      <c r="WPR34" s="15"/>
      <c r="WPX34" s="122"/>
      <c r="WPY34" s="123"/>
      <c r="WPZ34" s="106"/>
      <c r="WQA34" s="123"/>
      <c r="WQI34" s="125"/>
      <c r="WQL34" s="15"/>
      <c r="WQM34" s="15"/>
      <c r="WQS34" s="122"/>
      <c r="WQT34" s="123"/>
      <c r="WQU34" s="106"/>
      <c r="WQV34" s="123"/>
      <c r="WRD34" s="125"/>
      <c r="WRG34" s="15"/>
      <c r="WRH34" s="15"/>
      <c r="WRN34" s="122"/>
      <c r="WRO34" s="123"/>
      <c r="WRP34" s="106"/>
      <c r="WRQ34" s="123"/>
      <c r="WRY34" s="125"/>
      <c r="WSB34" s="15"/>
      <c r="WSC34" s="15"/>
      <c r="WSI34" s="122"/>
      <c r="WSJ34" s="123"/>
      <c r="WSK34" s="106"/>
      <c r="WSL34" s="123"/>
      <c r="WST34" s="125"/>
      <c r="WSW34" s="15"/>
      <c r="WSX34" s="15"/>
      <c r="WTD34" s="122"/>
      <c r="WTE34" s="123"/>
      <c r="WTF34" s="106"/>
      <c r="WTG34" s="123"/>
      <c r="WTO34" s="125"/>
      <c r="WTR34" s="15"/>
      <c r="WTS34" s="15"/>
      <c r="WTY34" s="122"/>
      <c r="WTZ34" s="123"/>
      <c r="WUA34" s="106"/>
      <c r="WUB34" s="123"/>
      <c r="WUJ34" s="125"/>
      <c r="WUM34" s="15"/>
      <c r="WUN34" s="15"/>
      <c r="WUT34" s="122"/>
      <c r="WUU34" s="123"/>
      <c r="WUV34" s="106"/>
      <c r="WUW34" s="123"/>
      <c r="WVE34" s="125"/>
      <c r="WVH34" s="15"/>
      <c r="WVI34" s="15"/>
      <c r="WVO34" s="122"/>
      <c r="WVP34" s="123"/>
      <c r="WVQ34" s="106"/>
      <c r="WVR34" s="123"/>
      <c r="WVZ34" s="125"/>
      <c r="WWC34" s="15"/>
      <c r="WWD34" s="15"/>
      <c r="WWJ34" s="122"/>
      <c r="WWK34" s="123"/>
      <c r="WWL34" s="106"/>
      <c r="WWM34" s="123"/>
      <c r="WWU34" s="125"/>
      <c r="WWX34" s="15"/>
      <c r="WWY34" s="15"/>
      <c r="WXE34" s="122"/>
      <c r="WXF34" s="123"/>
      <c r="WXG34" s="106"/>
      <c r="WXH34" s="123"/>
      <c r="WXP34" s="125"/>
      <c r="WXS34" s="15"/>
      <c r="WXT34" s="15"/>
      <c r="WXZ34" s="122"/>
      <c r="WYA34" s="123"/>
      <c r="WYB34" s="106"/>
      <c r="WYC34" s="123"/>
      <c r="WYK34" s="125"/>
      <c r="WYN34" s="15"/>
      <c r="WYO34" s="15"/>
      <c r="WYU34" s="122"/>
      <c r="WYV34" s="123"/>
      <c r="WYW34" s="106"/>
      <c r="WYX34" s="123"/>
      <c r="WZF34" s="125"/>
      <c r="WZI34" s="15"/>
      <c r="WZJ34" s="15"/>
      <c r="WZP34" s="122"/>
      <c r="WZQ34" s="123"/>
      <c r="WZR34" s="106"/>
      <c r="WZS34" s="123"/>
      <c r="XAA34" s="125"/>
      <c r="XAD34" s="15"/>
      <c r="XAE34" s="15"/>
      <c r="XAK34" s="122"/>
      <c r="XAL34" s="123"/>
      <c r="XAM34" s="106"/>
      <c r="XAN34" s="123"/>
      <c r="XAV34" s="125"/>
      <c r="XAY34" s="15"/>
      <c r="XAZ34" s="15"/>
      <c r="XBF34" s="122"/>
      <c r="XBG34" s="123"/>
      <c r="XBH34" s="106"/>
      <c r="XBI34" s="123"/>
      <c r="XBQ34" s="125"/>
      <c r="XBT34" s="15"/>
      <c r="XBU34" s="15"/>
      <c r="XCA34" s="122"/>
      <c r="XCB34" s="123"/>
      <c r="XCC34" s="106"/>
      <c r="XCD34" s="123"/>
      <c r="XCL34" s="125"/>
      <c r="XCO34" s="15"/>
      <c r="XCP34" s="15"/>
      <c r="XCV34" s="122"/>
      <c r="XCW34" s="123"/>
      <c r="XCX34" s="106"/>
      <c r="XCY34" s="123"/>
      <c r="XDG34" s="125"/>
      <c r="XDJ34" s="15"/>
      <c r="XDK34" s="15"/>
      <c r="XDQ34" s="122"/>
      <c r="XDR34" s="123"/>
      <c r="XDS34" s="106"/>
      <c r="XDT34" s="123"/>
      <c r="XEB34" s="125"/>
      <c r="XEE34" s="15"/>
      <c r="XEF34" s="15"/>
      <c r="XEL34" s="122"/>
      <c r="XEM34" s="123"/>
      <c r="XEN34" s="106"/>
      <c r="XEO34" s="123"/>
      <c r="XEW34" s="125"/>
      <c r="XEZ34" s="15"/>
      <c r="XFA34" s="15"/>
    </row>
    <row r="35" spans="1:1018 1026:2047 2055:3067 3073:4096 4102:5113 5121:6142 6150:8191 8197:9216 9219:10237 10245:12286 12292:13311 13314:14332 14340:16381" s="115" customFormat="1" x14ac:dyDescent="0.25">
      <c r="A35" s="17"/>
      <c r="B35" s="139">
        <v>528</v>
      </c>
      <c r="C35" s="115" t="s">
        <v>21</v>
      </c>
      <c r="D35" s="114" t="s">
        <v>325</v>
      </c>
      <c r="E35" s="115">
        <v>3</v>
      </c>
      <c r="F35" s="115" t="s">
        <v>1088</v>
      </c>
      <c r="G35" s="118" t="s">
        <v>327</v>
      </c>
      <c r="H35" s="117" t="s">
        <v>1089</v>
      </c>
      <c r="I35" s="126">
        <v>48117.599999999999</v>
      </c>
      <c r="J35" s="117" t="s">
        <v>1085</v>
      </c>
      <c r="K35" s="114" t="s">
        <v>57</v>
      </c>
      <c r="L35" s="114" t="s">
        <v>57</v>
      </c>
      <c r="M35" s="114" t="s">
        <v>57</v>
      </c>
      <c r="N35" s="114" t="s">
        <v>57</v>
      </c>
      <c r="O35" s="114" t="s">
        <v>57</v>
      </c>
      <c r="P35" s="114" t="s">
        <v>331</v>
      </c>
      <c r="Q35" s="114" t="s">
        <v>332</v>
      </c>
      <c r="R35" s="119" t="s">
        <v>57</v>
      </c>
      <c r="S35" s="114" t="s">
        <v>57</v>
      </c>
      <c r="T35" s="114"/>
      <c r="U35" s="17"/>
      <c r="V35" s="15"/>
      <c r="AB35" s="118"/>
      <c r="AC35" s="117"/>
      <c r="AD35" s="105"/>
      <c r="AE35" s="117"/>
      <c r="AM35" s="116"/>
      <c r="AP35" s="15"/>
      <c r="AQ35" s="15"/>
      <c r="AW35" s="118"/>
      <c r="AX35" s="117"/>
      <c r="AY35" s="105"/>
      <c r="AZ35" s="117"/>
      <c r="BH35" s="116"/>
      <c r="BK35" s="15"/>
      <c r="BL35" s="15"/>
      <c r="BR35" s="118"/>
      <c r="BS35" s="117"/>
      <c r="BT35" s="105"/>
      <c r="BU35" s="117"/>
      <c r="CC35" s="116"/>
      <c r="CF35" s="15"/>
      <c r="CG35" s="15"/>
      <c r="CM35" s="118"/>
      <c r="CN35" s="117"/>
      <c r="CO35" s="105"/>
      <c r="CP35" s="117"/>
      <c r="CX35" s="116"/>
      <c r="DA35" s="15"/>
      <c r="DB35" s="15"/>
      <c r="DH35" s="118"/>
      <c r="DI35" s="117"/>
      <c r="DJ35" s="105"/>
      <c r="DK35" s="117"/>
      <c r="DS35" s="116"/>
      <c r="DV35" s="15"/>
      <c r="DW35" s="15"/>
      <c r="EC35" s="118"/>
      <c r="ED35" s="117"/>
      <c r="EE35" s="105"/>
      <c r="EF35" s="117"/>
      <c r="EN35" s="116"/>
      <c r="EQ35" s="15"/>
      <c r="ER35" s="15"/>
      <c r="EX35" s="118"/>
      <c r="EY35" s="117"/>
      <c r="EZ35" s="105"/>
      <c r="FA35" s="117"/>
      <c r="FI35" s="116"/>
      <c r="FL35" s="15"/>
      <c r="FM35" s="15"/>
      <c r="FS35" s="118"/>
      <c r="FT35" s="117"/>
      <c r="FU35" s="105"/>
      <c r="FV35" s="117"/>
      <c r="GD35" s="116"/>
      <c r="GG35" s="15"/>
      <c r="GH35" s="15"/>
      <c r="GN35" s="118"/>
      <c r="GO35" s="117"/>
      <c r="GP35" s="105"/>
      <c r="GQ35" s="117"/>
      <c r="GY35" s="116"/>
      <c r="HB35" s="15"/>
      <c r="HC35" s="15"/>
      <c r="HI35" s="118"/>
      <c r="HJ35" s="117"/>
      <c r="HK35" s="105"/>
      <c r="HL35" s="117"/>
      <c r="HT35" s="116"/>
      <c r="HW35" s="15"/>
      <c r="HX35" s="15"/>
      <c r="ID35" s="118"/>
      <c r="IE35" s="117"/>
      <c r="IF35" s="105"/>
      <c r="IG35" s="117"/>
      <c r="IO35" s="116"/>
      <c r="IR35" s="15"/>
      <c r="IS35" s="15"/>
      <c r="IY35" s="118"/>
      <c r="IZ35" s="117"/>
      <c r="JA35" s="105"/>
      <c r="JB35" s="117"/>
      <c r="JJ35" s="116"/>
      <c r="JM35" s="15"/>
      <c r="JN35" s="15"/>
      <c r="JT35" s="118"/>
      <c r="JU35" s="117"/>
      <c r="JV35" s="105"/>
      <c r="JW35" s="117"/>
      <c r="KE35" s="116"/>
      <c r="KH35" s="15"/>
      <c r="KI35" s="15"/>
      <c r="KO35" s="118"/>
      <c r="KP35" s="117"/>
      <c r="KQ35" s="105"/>
      <c r="KR35" s="117"/>
      <c r="KZ35" s="116"/>
      <c r="LC35" s="15"/>
      <c r="LD35" s="15"/>
      <c r="LJ35" s="118"/>
      <c r="LK35" s="117"/>
      <c r="LL35" s="105"/>
      <c r="LM35" s="117"/>
      <c r="LU35" s="116"/>
      <c r="LX35" s="15"/>
      <c r="LY35" s="15"/>
      <c r="ME35" s="118"/>
      <c r="MF35" s="117"/>
      <c r="MG35" s="105"/>
      <c r="MH35" s="117"/>
      <c r="MP35" s="116"/>
      <c r="MS35" s="15"/>
      <c r="MT35" s="15"/>
      <c r="MZ35" s="118"/>
      <c r="NA35" s="117"/>
      <c r="NB35" s="105"/>
      <c r="NC35" s="117"/>
      <c r="NK35" s="116"/>
      <c r="NN35" s="15"/>
      <c r="NO35" s="15"/>
      <c r="NU35" s="118"/>
      <c r="NV35" s="117"/>
      <c r="NW35" s="105"/>
      <c r="NX35" s="117"/>
      <c r="OF35" s="116"/>
      <c r="OI35" s="15"/>
      <c r="OJ35" s="15"/>
      <c r="OP35" s="118"/>
      <c r="OQ35" s="117"/>
      <c r="OR35" s="105"/>
      <c r="OS35" s="117"/>
      <c r="PA35" s="116"/>
      <c r="PD35" s="15"/>
      <c r="PE35" s="15"/>
      <c r="PK35" s="118"/>
      <c r="PL35" s="117"/>
      <c r="PM35" s="105"/>
      <c r="PN35" s="117"/>
      <c r="PV35" s="116"/>
      <c r="PY35" s="15"/>
      <c r="PZ35" s="15"/>
      <c r="QF35" s="118"/>
      <c r="QG35" s="117"/>
      <c r="QH35" s="105"/>
      <c r="QI35" s="117"/>
      <c r="QQ35" s="116"/>
      <c r="QT35" s="15"/>
      <c r="QU35" s="15"/>
      <c r="RA35" s="118"/>
      <c r="RB35" s="117"/>
      <c r="RC35" s="105"/>
      <c r="RD35" s="117"/>
      <c r="RL35" s="116"/>
      <c r="RO35" s="15"/>
      <c r="RP35" s="15"/>
      <c r="RV35" s="118"/>
      <c r="RW35" s="117"/>
      <c r="RX35" s="105"/>
      <c r="RY35" s="117"/>
      <c r="SG35" s="116"/>
      <c r="SJ35" s="15"/>
      <c r="SK35" s="15"/>
      <c r="SQ35" s="118"/>
      <c r="SR35" s="117"/>
      <c r="SS35" s="105"/>
      <c r="ST35" s="117"/>
      <c r="TB35" s="116"/>
      <c r="TE35" s="15"/>
      <c r="TF35" s="15"/>
      <c r="TL35" s="118"/>
      <c r="TM35" s="117"/>
      <c r="TN35" s="105"/>
      <c r="TO35" s="117"/>
      <c r="TW35" s="116"/>
      <c r="TZ35" s="15"/>
      <c r="UA35" s="15"/>
      <c r="UG35" s="118"/>
      <c r="UH35" s="117"/>
      <c r="UI35" s="105"/>
      <c r="UJ35" s="117"/>
      <c r="UR35" s="116"/>
      <c r="UU35" s="15"/>
      <c r="UV35" s="15"/>
      <c r="VB35" s="118"/>
      <c r="VC35" s="117"/>
      <c r="VD35" s="105"/>
      <c r="VE35" s="117"/>
      <c r="VM35" s="116"/>
      <c r="VP35" s="15"/>
      <c r="VQ35" s="15"/>
      <c r="VW35" s="118"/>
      <c r="VX35" s="117"/>
      <c r="VY35" s="105"/>
      <c r="VZ35" s="117"/>
      <c r="WH35" s="116"/>
      <c r="WK35" s="15"/>
      <c r="WL35" s="15"/>
      <c r="WR35" s="118"/>
      <c r="WS35" s="117"/>
      <c r="WT35" s="105"/>
      <c r="WU35" s="117"/>
      <c r="XC35" s="116"/>
      <c r="XF35" s="15"/>
      <c r="XG35" s="15"/>
      <c r="XM35" s="118"/>
      <c r="XN35" s="117"/>
      <c r="XO35" s="105"/>
      <c r="XP35" s="117"/>
      <c r="XX35" s="116"/>
      <c r="YA35" s="15"/>
      <c r="YB35" s="15"/>
      <c r="YH35" s="118"/>
      <c r="YI35" s="117"/>
      <c r="YJ35" s="105"/>
      <c r="YK35" s="117"/>
      <c r="YS35" s="116"/>
      <c r="YV35" s="15"/>
      <c r="YW35" s="15"/>
      <c r="ZC35" s="118"/>
      <c r="ZD35" s="117"/>
      <c r="ZE35" s="105"/>
      <c r="ZF35" s="117"/>
      <c r="ZN35" s="116"/>
      <c r="ZQ35" s="15"/>
      <c r="ZR35" s="15"/>
      <c r="ZX35" s="118"/>
      <c r="ZY35" s="117"/>
      <c r="ZZ35" s="105"/>
      <c r="AAA35" s="117"/>
      <c r="AAI35" s="116"/>
      <c r="AAL35" s="15"/>
      <c r="AAM35" s="15"/>
      <c r="AAS35" s="118"/>
      <c r="AAT35" s="117"/>
      <c r="AAU35" s="105"/>
      <c r="AAV35" s="117"/>
      <c r="ABD35" s="116"/>
      <c r="ABG35" s="15"/>
      <c r="ABH35" s="15"/>
      <c r="ABN35" s="118"/>
      <c r="ABO35" s="117"/>
      <c r="ABP35" s="105"/>
      <c r="ABQ35" s="117"/>
      <c r="ABY35" s="116"/>
      <c r="ACB35" s="15"/>
      <c r="ACC35" s="15"/>
      <c r="ACI35" s="118"/>
      <c r="ACJ35" s="117"/>
      <c r="ACK35" s="105"/>
      <c r="ACL35" s="117"/>
      <c r="ACT35" s="116"/>
      <c r="ACW35" s="15"/>
      <c r="ACX35" s="15"/>
      <c r="ADD35" s="118"/>
      <c r="ADE35" s="117"/>
      <c r="ADF35" s="105"/>
      <c r="ADG35" s="117"/>
      <c r="ADO35" s="116"/>
      <c r="ADR35" s="15"/>
      <c r="ADS35" s="15"/>
      <c r="ADY35" s="118"/>
      <c r="ADZ35" s="117"/>
      <c r="AEA35" s="105"/>
      <c r="AEB35" s="117"/>
      <c r="AEJ35" s="116"/>
      <c r="AEM35" s="15"/>
      <c r="AEN35" s="15"/>
      <c r="AET35" s="118"/>
      <c r="AEU35" s="117"/>
      <c r="AEV35" s="105"/>
      <c r="AEW35" s="117"/>
      <c r="AFE35" s="116"/>
      <c r="AFH35" s="15"/>
      <c r="AFI35" s="15"/>
      <c r="AFO35" s="118"/>
      <c r="AFP35" s="117"/>
      <c r="AFQ35" s="105"/>
      <c r="AFR35" s="117"/>
      <c r="AFZ35" s="116"/>
      <c r="AGC35" s="15"/>
      <c r="AGD35" s="15"/>
      <c r="AGJ35" s="118"/>
      <c r="AGK35" s="117"/>
      <c r="AGL35" s="105"/>
      <c r="AGM35" s="117"/>
      <c r="AGU35" s="116"/>
      <c r="AGX35" s="15"/>
      <c r="AGY35" s="15"/>
      <c r="AHE35" s="118"/>
      <c r="AHF35" s="117"/>
      <c r="AHG35" s="105"/>
      <c r="AHH35" s="117"/>
      <c r="AHP35" s="116"/>
      <c r="AHS35" s="15"/>
      <c r="AHT35" s="15"/>
      <c r="AHZ35" s="118"/>
      <c r="AIA35" s="117"/>
      <c r="AIB35" s="105"/>
      <c r="AIC35" s="117"/>
      <c r="AIK35" s="116"/>
      <c r="AIN35" s="15"/>
      <c r="AIO35" s="15"/>
      <c r="AIU35" s="118"/>
      <c r="AIV35" s="117"/>
      <c r="AIW35" s="105"/>
      <c r="AIX35" s="117"/>
      <c r="AJF35" s="116"/>
      <c r="AJI35" s="15"/>
      <c r="AJJ35" s="15"/>
      <c r="AJP35" s="118"/>
      <c r="AJQ35" s="117"/>
      <c r="AJR35" s="105"/>
      <c r="AJS35" s="117"/>
      <c r="AKA35" s="116"/>
      <c r="AKD35" s="15"/>
      <c r="AKE35" s="15"/>
      <c r="AKK35" s="118"/>
      <c r="AKL35" s="117"/>
      <c r="AKM35" s="105"/>
      <c r="AKN35" s="117"/>
      <c r="AKV35" s="116"/>
      <c r="AKY35" s="15"/>
      <c r="AKZ35" s="15"/>
      <c r="ALF35" s="118"/>
      <c r="ALG35" s="117"/>
      <c r="ALH35" s="105"/>
      <c r="ALI35" s="117"/>
      <c r="ALQ35" s="116"/>
      <c r="ALT35" s="15"/>
      <c r="ALU35" s="15"/>
      <c r="AMA35" s="118"/>
      <c r="AMB35" s="117"/>
      <c r="AMC35" s="105"/>
      <c r="AMD35" s="117"/>
      <c r="AML35" s="116"/>
      <c r="AMO35" s="15"/>
      <c r="AMP35" s="15"/>
      <c r="AMV35" s="118"/>
      <c r="AMW35" s="117"/>
      <c r="AMX35" s="105"/>
      <c r="AMY35" s="117"/>
      <c r="ANG35" s="116"/>
      <c r="ANJ35" s="15"/>
      <c r="ANK35" s="15"/>
      <c r="ANQ35" s="118"/>
      <c r="ANR35" s="117"/>
      <c r="ANS35" s="105"/>
      <c r="ANT35" s="117"/>
      <c r="AOB35" s="116"/>
      <c r="AOE35" s="15"/>
      <c r="AOF35" s="15"/>
      <c r="AOL35" s="118"/>
      <c r="AOM35" s="117"/>
      <c r="AON35" s="105"/>
      <c r="AOO35" s="117"/>
      <c r="AOW35" s="116"/>
      <c r="AOZ35" s="15"/>
      <c r="APA35" s="15"/>
      <c r="APG35" s="118"/>
      <c r="APH35" s="117"/>
      <c r="API35" s="105"/>
      <c r="APJ35" s="117"/>
      <c r="APR35" s="116"/>
      <c r="APU35" s="15"/>
      <c r="APV35" s="15"/>
      <c r="AQB35" s="118"/>
      <c r="AQC35" s="117"/>
      <c r="AQD35" s="105"/>
      <c r="AQE35" s="117"/>
      <c r="AQM35" s="116"/>
      <c r="AQP35" s="15"/>
      <c r="AQQ35" s="15"/>
      <c r="AQW35" s="118"/>
      <c r="AQX35" s="117"/>
      <c r="AQY35" s="105"/>
      <c r="AQZ35" s="117"/>
      <c r="ARH35" s="116"/>
      <c r="ARK35" s="15"/>
      <c r="ARL35" s="15"/>
      <c r="ARR35" s="118"/>
      <c r="ARS35" s="117"/>
      <c r="ART35" s="105"/>
      <c r="ARU35" s="117"/>
      <c r="ASC35" s="116"/>
      <c r="ASF35" s="15"/>
      <c r="ASG35" s="15"/>
      <c r="ASM35" s="118"/>
      <c r="ASN35" s="117"/>
      <c r="ASO35" s="105"/>
      <c r="ASP35" s="117"/>
      <c r="ASX35" s="116"/>
      <c r="ATA35" s="15"/>
      <c r="ATB35" s="15"/>
      <c r="ATH35" s="118"/>
      <c r="ATI35" s="117"/>
      <c r="ATJ35" s="105"/>
      <c r="ATK35" s="117"/>
      <c r="ATS35" s="116"/>
      <c r="ATV35" s="15"/>
      <c r="ATW35" s="15"/>
      <c r="AUC35" s="118"/>
      <c r="AUD35" s="117"/>
      <c r="AUE35" s="105"/>
      <c r="AUF35" s="117"/>
      <c r="AUN35" s="116"/>
      <c r="AUQ35" s="15"/>
      <c r="AUR35" s="15"/>
      <c r="AUX35" s="118"/>
      <c r="AUY35" s="117"/>
      <c r="AUZ35" s="105"/>
      <c r="AVA35" s="117"/>
      <c r="AVI35" s="116"/>
      <c r="AVL35" s="15"/>
      <c r="AVM35" s="15"/>
      <c r="AVS35" s="118"/>
      <c r="AVT35" s="117"/>
      <c r="AVU35" s="105"/>
      <c r="AVV35" s="117"/>
      <c r="AWD35" s="116"/>
      <c r="AWG35" s="15"/>
      <c r="AWH35" s="15"/>
      <c r="AWN35" s="118"/>
      <c r="AWO35" s="117"/>
      <c r="AWP35" s="105"/>
      <c r="AWQ35" s="117"/>
      <c r="AWY35" s="116"/>
      <c r="AXB35" s="15"/>
      <c r="AXC35" s="15"/>
      <c r="AXI35" s="118"/>
      <c r="AXJ35" s="117"/>
      <c r="AXK35" s="105"/>
      <c r="AXL35" s="117"/>
      <c r="AXT35" s="116"/>
      <c r="AXW35" s="15"/>
      <c r="AXX35" s="15"/>
      <c r="AYD35" s="118"/>
      <c r="AYE35" s="117"/>
      <c r="AYF35" s="105"/>
      <c r="AYG35" s="117"/>
      <c r="AYO35" s="116"/>
      <c r="AYR35" s="15"/>
      <c r="AYS35" s="15"/>
      <c r="AYY35" s="118"/>
      <c r="AYZ35" s="117"/>
      <c r="AZA35" s="105"/>
      <c r="AZB35" s="117"/>
      <c r="AZJ35" s="116"/>
      <c r="AZM35" s="15"/>
      <c r="AZN35" s="15"/>
      <c r="AZT35" s="118"/>
      <c r="AZU35" s="117"/>
      <c r="AZV35" s="105"/>
      <c r="AZW35" s="117"/>
      <c r="BAE35" s="116"/>
      <c r="BAH35" s="15"/>
      <c r="BAI35" s="15"/>
      <c r="BAO35" s="118"/>
      <c r="BAP35" s="117"/>
      <c r="BAQ35" s="105"/>
      <c r="BAR35" s="117"/>
      <c r="BAZ35" s="116"/>
      <c r="BBC35" s="15"/>
      <c r="BBD35" s="15"/>
      <c r="BBJ35" s="118"/>
      <c r="BBK35" s="117"/>
      <c r="BBL35" s="105"/>
      <c r="BBM35" s="117"/>
      <c r="BBU35" s="116"/>
      <c r="BBX35" s="15"/>
      <c r="BBY35" s="15"/>
      <c r="BCE35" s="118"/>
      <c r="BCF35" s="117"/>
      <c r="BCG35" s="105"/>
      <c r="BCH35" s="117"/>
      <c r="BCP35" s="116"/>
      <c r="BCS35" s="15"/>
      <c r="BCT35" s="15"/>
      <c r="BCZ35" s="118"/>
      <c r="BDA35" s="117"/>
      <c r="BDB35" s="105"/>
      <c r="BDC35" s="117"/>
      <c r="BDK35" s="116"/>
      <c r="BDN35" s="15"/>
      <c r="BDO35" s="15"/>
      <c r="BDU35" s="118"/>
      <c r="BDV35" s="117"/>
      <c r="BDW35" s="105"/>
      <c r="BDX35" s="117"/>
      <c r="BEF35" s="116"/>
      <c r="BEI35" s="15"/>
      <c r="BEJ35" s="15"/>
      <c r="BEP35" s="118"/>
      <c r="BEQ35" s="117"/>
      <c r="BER35" s="105"/>
      <c r="BES35" s="117"/>
      <c r="BFA35" s="116"/>
      <c r="BFD35" s="15"/>
      <c r="BFE35" s="15"/>
      <c r="BFK35" s="118"/>
      <c r="BFL35" s="117"/>
      <c r="BFM35" s="105"/>
      <c r="BFN35" s="117"/>
      <c r="BFV35" s="116"/>
      <c r="BFY35" s="15"/>
      <c r="BFZ35" s="15"/>
      <c r="BGF35" s="118"/>
      <c r="BGG35" s="117"/>
      <c r="BGH35" s="105"/>
      <c r="BGI35" s="117"/>
      <c r="BGQ35" s="116"/>
      <c r="BGT35" s="15"/>
      <c r="BGU35" s="15"/>
      <c r="BHA35" s="118"/>
      <c r="BHB35" s="117"/>
      <c r="BHC35" s="105"/>
      <c r="BHD35" s="117"/>
      <c r="BHL35" s="116"/>
      <c r="BHO35" s="15"/>
      <c r="BHP35" s="15"/>
      <c r="BHV35" s="118"/>
      <c r="BHW35" s="117"/>
      <c r="BHX35" s="105"/>
      <c r="BHY35" s="117"/>
      <c r="BIG35" s="116"/>
      <c r="BIJ35" s="15"/>
      <c r="BIK35" s="15"/>
      <c r="BIQ35" s="118"/>
      <c r="BIR35" s="117"/>
      <c r="BIS35" s="105"/>
      <c r="BIT35" s="117"/>
      <c r="BJB35" s="116"/>
      <c r="BJE35" s="15"/>
      <c r="BJF35" s="15"/>
      <c r="BJL35" s="118"/>
      <c r="BJM35" s="117"/>
      <c r="BJN35" s="105"/>
      <c r="BJO35" s="117"/>
      <c r="BJW35" s="116"/>
      <c r="BJZ35" s="15"/>
      <c r="BKA35" s="15"/>
      <c r="BKG35" s="118"/>
      <c r="BKH35" s="117"/>
      <c r="BKI35" s="105"/>
      <c r="BKJ35" s="117"/>
      <c r="BKR35" s="116"/>
      <c r="BKU35" s="15"/>
      <c r="BKV35" s="15"/>
      <c r="BLB35" s="118"/>
      <c r="BLC35" s="117"/>
      <c r="BLD35" s="105"/>
      <c r="BLE35" s="117"/>
      <c r="BLM35" s="116"/>
      <c r="BLP35" s="15"/>
      <c r="BLQ35" s="15"/>
      <c r="BLW35" s="118"/>
      <c r="BLX35" s="117"/>
      <c r="BLY35" s="105"/>
      <c r="BLZ35" s="117"/>
      <c r="BMH35" s="116"/>
      <c r="BMK35" s="15"/>
      <c r="BML35" s="15"/>
      <c r="BMR35" s="118"/>
      <c r="BMS35" s="117"/>
      <c r="BMT35" s="105"/>
      <c r="BMU35" s="117"/>
      <c r="BNC35" s="116"/>
      <c r="BNF35" s="15"/>
      <c r="BNG35" s="15"/>
      <c r="BNM35" s="118"/>
      <c r="BNN35" s="117"/>
      <c r="BNO35" s="105"/>
      <c r="BNP35" s="117"/>
      <c r="BNX35" s="116"/>
      <c r="BOA35" s="15"/>
      <c r="BOB35" s="15"/>
      <c r="BOH35" s="118"/>
      <c r="BOI35" s="117"/>
      <c r="BOJ35" s="105"/>
      <c r="BOK35" s="117"/>
      <c r="BOS35" s="116"/>
      <c r="BOV35" s="15"/>
      <c r="BOW35" s="15"/>
      <c r="BPC35" s="118"/>
      <c r="BPD35" s="117"/>
      <c r="BPE35" s="105"/>
      <c r="BPF35" s="117"/>
      <c r="BPN35" s="116"/>
      <c r="BPQ35" s="15"/>
      <c r="BPR35" s="15"/>
      <c r="BPX35" s="118"/>
      <c r="BPY35" s="117"/>
      <c r="BPZ35" s="105"/>
      <c r="BQA35" s="117"/>
      <c r="BQI35" s="116"/>
      <c r="BQL35" s="15"/>
      <c r="BQM35" s="15"/>
      <c r="BQS35" s="118"/>
      <c r="BQT35" s="117"/>
      <c r="BQU35" s="105"/>
      <c r="BQV35" s="117"/>
      <c r="BRD35" s="116"/>
      <c r="BRG35" s="15"/>
      <c r="BRH35" s="15"/>
      <c r="BRN35" s="118"/>
      <c r="BRO35" s="117"/>
      <c r="BRP35" s="105"/>
      <c r="BRQ35" s="117"/>
      <c r="BRY35" s="116"/>
      <c r="BSB35" s="15"/>
      <c r="BSC35" s="15"/>
      <c r="BSI35" s="118"/>
      <c r="BSJ35" s="117"/>
      <c r="BSK35" s="105"/>
      <c r="BSL35" s="117"/>
      <c r="BST35" s="116"/>
      <c r="BSW35" s="15"/>
      <c r="BSX35" s="15"/>
      <c r="BTD35" s="118"/>
      <c r="BTE35" s="117"/>
      <c r="BTF35" s="105"/>
      <c r="BTG35" s="117"/>
      <c r="BTO35" s="116"/>
      <c r="BTR35" s="15"/>
      <c r="BTS35" s="15"/>
      <c r="BTY35" s="118"/>
      <c r="BTZ35" s="117"/>
      <c r="BUA35" s="105"/>
      <c r="BUB35" s="117"/>
      <c r="BUJ35" s="116"/>
      <c r="BUM35" s="15"/>
      <c r="BUN35" s="15"/>
      <c r="BUT35" s="118"/>
      <c r="BUU35" s="117"/>
      <c r="BUV35" s="105"/>
      <c r="BUW35" s="117"/>
      <c r="BVE35" s="116"/>
      <c r="BVH35" s="15"/>
      <c r="BVI35" s="15"/>
      <c r="BVO35" s="118"/>
      <c r="BVP35" s="117"/>
      <c r="BVQ35" s="105"/>
      <c r="BVR35" s="117"/>
      <c r="BVZ35" s="116"/>
      <c r="BWC35" s="15"/>
      <c r="BWD35" s="15"/>
      <c r="BWJ35" s="118"/>
      <c r="BWK35" s="117"/>
      <c r="BWL35" s="105"/>
      <c r="BWM35" s="117"/>
      <c r="BWU35" s="116"/>
      <c r="BWX35" s="15"/>
      <c r="BWY35" s="15"/>
      <c r="BXE35" s="118"/>
      <c r="BXF35" s="117"/>
      <c r="BXG35" s="105"/>
      <c r="BXH35" s="117"/>
      <c r="BXP35" s="116"/>
      <c r="BXS35" s="15"/>
      <c r="BXT35" s="15"/>
      <c r="BXZ35" s="118"/>
      <c r="BYA35" s="117"/>
      <c r="BYB35" s="105"/>
      <c r="BYC35" s="117"/>
      <c r="BYK35" s="116"/>
      <c r="BYN35" s="15"/>
      <c r="BYO35" s="15"/>
      <c r="BYU35" s="118"/>
      <c r="BYV35" s="117"/>
      <c r="BYW35" s="105"/>
      <c r="BYX35" s="117"/>
      <c r="BZF35" s="116"/>
      <c r="BZI35" s="15"/>
      <c r="BZJ35" s="15"/>
      <c r="BZP35" s="118"/>
      <c r="BZQ35" s="117"/>
      <c r="BZR35" s="105"/>
      <c r="BZS35" s="117"/>
      <c r="CAA35" s="116"/>
      <c r="CAD35" s="15"/>
      <c r="CAE35" s="15"/>
      <c r="CAK35" s="118"/>
      <c r="CAL35" s="117"/>
      <c r="CAM35" s="105"/>
      <c r="CAN35" s="117"/>
      <c r="CAV35" s="116"/>
      <c r="CAY35" s="15"/>
      <c r="CAZ35" s="15"/>
      <c r="CBF35" s="118"/>
      <c r="CBG35" s="117"/>
      <c r="CBH35" s="105"/>
      <c r="CBI35" s="117"/>
      <c r="CBQ35" s="116"/>
      <c r="CBT35" s="15"/>
      <c r="CBU35" s="15"/>
      <c r="CCA35" s="118"/>
      <c r="CCB35" s="117"/>
      <c r="CCC35" s="105"/>
      <c r="CCD35" s="117"/>
      <c r="CCL35" s="116"/>
      <c r="CCO35" s="15"/>
      <c r="CCP35" s="15"/>
      <c r="CCV35" s="118"/>
      <c r="CCW35" s="117"/>
      <c r="CCX35" s="105"/>
      <c r="CCY35" s="117"/>
      <c r="CDG35" s="116"/>
      <c r="CDJ35" s="15"/>
      <c r="CDK35" s="15"/>
      <c r="CDQ35" s="118"/>
      <c r="CDR35" s="117"/>
      <c r="CDS35" s="105"/>
      <c r="CDT35" s="117"/>
      <c r="CEB35" s="116"/>
      <c r="CEE35" s="15"/>
      <c r="CEF35" s="15"/>
      <c r="CEL35" s="118"/>
      <c r="CEM35" s="117"/>
      <c r="CEN35" s="105"/>
      <c r="CEO35" s="117"/>
      <c r="CEW35" s="116"/>
      <c r="CEZ35" s="15"/>
      <c r="CFA35" s="15"/>
      <c r="CFG35" s="118"/>
      <c r="CFH35" s="117"/>
      <c r="CFI35" s="105"/>
      <c r="CFJ35" s="117"/>
      <c r="CFR35" s="116"/>
      <c r="CFU35" s="15"/>
      <c r="CFV35" s="15"/>
      <c r="CGB35" s="118"/>
      <c r="CGC35" s="117"/>
      <c r="CGD35" s="105"/>
      <c r="CGE35" s="117"/>
      <c r="CGM35" s="116"/>
      <c r="CGP35" s="15"/>
      <c r="CGQ35" s="15"/>
      <c r="CGW35" s="118"/>
      <c r="CGX35" s="117"/>
      <c r="CGY35" s="105"/>
      <c r="CGZ35" s="117"/>
      <c r="CHH35" s="116"/>
      <c r="CHK35" s="15"/>
      <c r="CHL35" s="15"/>
      <c r="CHR35" s="118"/>
      <c r="CHS35" s="117"/>
      <c r="CHT35" s="105"/>
      <c r="CHU35" s="117"/>
      <c r="CIC35" s="116"/>
      <c r="CIF35" s="15"/>
      <c r="CIG35" s="15"/>
      <c r="CIM35" s="118"/>
      <c r="CIN35" s="117"/>
      <c r="CIO35" s="105"/>
      <c r="CIP35" s="117"/>
      <c r="CIX35" s="116"/>
      <c r="CJA35" s="15"/>
      <c r="CJB35" s="15"/>
      <c r="CJH35" s="118"/>
      <c r="CJI35" s="117"/>
      <c r="CJJ35" s="105"/>
      <c r="CJK35" s="117"/>
      <c r="CJS35" s="116"/>
      <c r="CJV35" s="15"/>
      <c r="CJW35" s="15"/>
      <c r="CKC35" s="118"/>
      <c r="CKD35" s="117"/>
      <c r="CKE35" s="105"/>
      <c r="CKF35" s="117"/>
      <c r="CKN35" s="116"/>
      <c r="CKQ35" s="15"/>
      <c r="CKR35" s="15"/>
      <c r="CKX35" s="118"/>
      <c r="CKY35" s="117"/>
      <c r="CKZ35" s="105"/>
      <c r="CLA35" s="117"/>
      <c r="CLI35" s="116"/>
      <c r="CLL35" s="15"/>
      <c r="CLM35" s="15"/>
      <c r="CLS35" s="118"/>
      <c r="CLT35" s="117"/>
      <c r="CLU35" s="105"/>
      <c r="CLV35" s="117"/>
      <c r="CMD35" s="116"/>
      <c r="CMG35" s="15"/>
      <c r="CMH35" s="15"/>
      <c r="CMN35" s="118"/>
      <c r="CMO35" s="117"/>
      <c r="CMP35" s="105"/>
      <c r="CMQ35" s="117"/>
      <c r="CMY35" s="116"/>
      <c r="CNB35" s="15"/>
      <c r="CNC35" s="15"/>
      <c r="CNI35" s="118"/>
      <c r="CNJ35" s="117"/>
      <c r="CNK35" s="105"/>
      <c r="CNL35" s="117"/>
      <c r="CNT35" s="116"/>
      <c r="CNW35" s="15"/>
      <c r="CNX35" s="15"/>
      <c r="COD35" s="118"/>
      <c r="COE35" s="117"/>
      <c r="COF35" s="105"/>
      <c r="COG35" s="117"/>
      <c r="COO35" s="116"/>
      <c r="COR35" s="15"/>
      <c r="COS35" s="15"/>
      <c r="COY35" s="118"/>
      <c r="COZ35" s="117"/>
      <c r="CPA35" s="105"/>
      <c r="CPB35" s="117"/>
      <c r="CPJ35" s="116"/>
      <c r="CPM35" s="15"/>
      <c r="CPN35" s="15"/>
      <c r="CPT35" s="118"/>
      <c r="CPU35" s="117"/>
      <c r="CPV35" s="105"/>
      <c r="CPW35" s="117"/>
      <c r="CQE35" s="116"/>
      <c r="CQH35" s="15"/>
      <c r="CQI35" s="15"/>
      <c r="CQO35" s="118"/>
      <c r="CQP35" s="117"/>
      <c r="CQQ35" s="105"/>
      <c r="CQR35" s="117"/>
      <c r="CQZ35" s="116"/>
      <c r="CRC35" s="15"/>
      <c r="CRD35" s="15"/>
      <c r="CRJ35" s="118"/>
      <c r="CRK35" s="117"/>
      <c r="CRL35" s="105"/>
      <c r="CRM35" s="117"/>
      <c r="CRU35" s="116"/>
      <c r="CRX35" s="15"/>
      <c r="CRY35" s="15"/>
      <c r="CSE35" s="118"/>
      <c r="CSF35" s="117"/>
      <c r="CSG35" s="105"/>
      <c r="CSH35" s="117"/>
      <c r="CSP35" s="116"/>
      <c r="CSS35" s="15"/>
      <c r="CST35" s="15"/>
      <c r="CSZ35" s="118"/>
      <c r="CTA35" s="117"/>
      <c r="CTB35" s="105"/>
      <c r="CTC35" s="117"/>
      <c r="CTK35" s="116"/>
      <c r="CTN35" s="15"/>
      <c r="CTO35" s="15"/>
      <c r="CTU35" s="118"/>
      <c r="CTV35" s="117"/>
      <c r="CTW35" s="105"/>
      <c r="CTX35" s="117"/>
      <c r="CUF35" s="116"/>
      <c r="CUI35" s="15"/>
      <c r="CUJ35" s="15"/>
      <c r="CUP35" s="118"/>
      <c r="CUQ35" s="117"/>
      <c r="CUR35" s="105"/>
      <c r="CUS35" s="117"/>
      <c r="CVA35" s="116"/>
      <c r="CVD35" s="15"/>
      <c r="CVE35" s="15"/>
      <c r="CVK35" s="118"/>
      <c r="CVL35" s="117"/>
      <c r="CVM35" s="105"/>
      <c r="CVN35" s="117"/>
      <c r="CVV35" s="116"/>
      <c r="CVY35" s="15"/>
      <c r="CVZ35" s="15"/>
      <c r="CWF35" s="118"/>
      <c r="CWG35" s="117"/>
      <c r="CWH35" s="105"/>
      <c r="CWI35" s="117"/>
      <c r="CWQ35" s="116"/>
      <c r="CWT35" s="15"/>
      <c r="CWU35" s="15"/>
      <c r="CXA35" s="118"/>
      <c r="CXB35" s="117"/>
      <c r="CXC35" s="105"/>
      <c r="CXD35" s="117"/>
      <c r="CXL35" s="116"/>
      <c r="CXO35" s="15"/>
      <c r="CXP35" s="15"/>
      <c r="CXV35" s="118"/>
      <c r="CXW35" s="117"/>
      <c r="CXX35" s="105"/>
      <c r="CXY35" s="117"/>
      <c r="CYG35" s="116"/>
      <c r="CYJ35" s="15"/>
      <c r="CYK35" s="15"/>
      <c r="CYQ35" s="118"/>
      <c r="CYR35" s="117"/>
      <c r="CYS35" s="105"/>
      <c r="CYT35" s="117"/>
      <c r="CZB35" s="116"/>
      <c r="CZE35" s="15"/>
      <c r="CZF35" s="15"/>
      <c r="CZL35" s="118"/>
      <c r="CZM35" s="117"/>
      <c r="CZN35" s="105"/>
      <c r="CZO35" s="117"/>
      <c r="CZW35" s="116"/>
      <c r="CZZ35" s="15"/>
      <c r="DAA35" s="15"/>
      <c r="DAG35" s="118"/>
      <c r="DAH35" s="117"/>
      <c r="DAI35" s="105"/>
      <c r="DAJ35" s="117"/>
      <c r="DAR35" s="116"/>
      <c r="DAU35" s="15"/>
      <c r="DAV35" s="15"/>
      <c r="DBB35" s="118"/>
      <c r="DBC35" s="117"/>
      <c r="DBD35" s="105"/>
      <c r="DBE35" s="117"/>
      <c r="DBM35" s="116"/>
      <c r="DBP35" s="15"/>
      <c r="DBQ35" s="15"/>
      <c r="DBW35" s="118"/>
      <c r="DBX35" s="117"/>
      <c r="DBY35" s="105"/>
      <c r="DBZ35" s="117"/>
      <c r="DCH35" s="116"/>
      <c r="DCK35" s="15"/>
      <c r="DCL35" s="15"/>
      <c r="DCR35" s="118"/>
      <c r="DCS35" s="117"/>
      <c r="DCT35" s="105"/>
      <c r="DCU35" s="117"/>
      <c r="DDC35" s="116"/>
      <c r="DDF35" s="15"/>
      <c r="DDG35" s="15"/>
      <c r="DDM35" s="118"/>
      <c r="DDN35" s="117"/>
      <c r="DDO35" s="105"/>
      <c r="DDP35" s="117"/>
      <c r="DDX35" s="116"/>
      <c r="DEA35" s="15"/>
      <c r="DEB35" s="15"/>
      <c r="DEH35" s="118"/>
      <c r="DEI35" s="117"/>
      <c r="DEJ35" s="105"/>
      <c r="DEK35" s="117"/>
      <c r="DES35" s="116"/>
      <c r="DEV35" s="15"/>
      <c r="DEW35" s="15"/>
      <c r="DFC35" s="118"/>
      <c r="DFD35" s="117"/>
      <c r="DFE35" s="105"/>
      <c r="DFF35" s="117"/>
      <c r="DFN35" s="116"/>
      <c r="DFQ35" s="15"/>
      <c r="DFR35" s="15"/>
      <c r="DFX35" s="118"/>
      <c r="DFY35" s="117"/>
      <c r="DFZ35" s="105"/>
      <c r="DGA35" s="117"/>
      <c r="DGI35" s="116"/>
      <c r="DGL35" s="15"/>
      <c r="DGM35" s="15"/>
      <c r="DGS35" s="118"/>
      <c r="DGT35" s="117"/>
      <c r="DGU35" s="105"/>
      <c r="DGV35" s="117"/>
      <c r="DHD35" s="116"/>
      <c r="DHG35" s="15"/>
      <c r="DHH35" s="15"/>
      <c r="DHN35" s="118"/>
      <c r="DHO35" s="117"/>
      <c r="DHP35" s="105"/>
      <c r="DHQ35" s="117"/>
      <c r="DHY35" s="116"/>
      <c r="DIB35" s="15"/>
      <c r="DIC35" s="15"/>
      <c r="DII35" s="118"/>
      <c r="DIJ35" s="117"/>
      <c r="DIK35" s="105"/>
      <c r="DIL35" s="117"/>
      <c r="DIT35" s="116"/>
      <c r="DIW35" s="15"/>
      <c r="DIX35" s="15"/>
      <c r="DJD35" s="118"/>
      <c r="DJE35" s="117"/>
      <c r="DJF35" s="105"/>
      <c r="DJG35" s="117"/>
      <c r="DJO35" s="116"/>
      <c r="DJR35" s="15"/>
      <c r="DJS35" s="15"/>
      <c r="DJY35" s="118"/>
      <c r="DJZ35" s="117"/>
      <c r="DKA35" s="105"/>
      <c r="DKB35" s="117"/>
      <c r="DKJ35" s="116"/>
      <c r="DKM35" s="15"/>
      <c r="DKN35" s="15"/>
      <c r="DKT35" s="118"/>
      <c r="DKU35" s="117"/>
      <c r="DKV35" s="105"/>
      <c r="DKW35" s="117"/>
      <c r="DLE35" s="116"/>
      <c r="DLH35" s="15"/>
      <c r="DLI35" s="15"/>
      <c r="DLO35" s="118"/>
      <c r="DLP35" s="117"/>
      <c r="DLQ35" s="105"/>
      <c r="DLR35" s="117"/>
      <c r="DLZ35" s="116"/>
      <c r="DMC35" s="15"/>
      <c r="DMD35" s="15"/>
      <c r="DMJ35" s="118"/>
      <c r="DMK35" s="117"/>
      <c r="DML35" s="105"/>
      <c r="DMM35" s="117"/>
      <c r="DMU35" s="116"/>
      <c r="DMX35" s="15"/>
      <c r="DMY35" s="15"/>
      <c r="DNE35" s="118"/>
      <c r="DNF35" s="117"/>
      <c r="DNG35" s="105"/>
      <c r="DNH35" s="117"/>
      <c r="DNP35" s="116"/>
      <c r="DNS35" s="15"/>
      <c r="DNT35" s="15"/>
      <c r="DNZ35" s="118"/>
      <c r="DOA35" s="117"/>
      <c r="DOB35" s="105"/>
      <c r="DOC35" s="117"/>
      <c r="DOK35" s="116"/>
      <c r="DON35" s="15"/>
      <c r="DOO35" s="15"/>
      <c r="DOU35" s="118"/>
      <c r="DOV35" s="117"/>
      <c r="DOW35" s="105"/>
      <c r="DOX35" s="117"/>
      <c r="DPF35" s="116"/>
      <c r="DPI35" s="15"/>
      <c r="DPJ35" s="15"/>
      <c r="DPP35" s="118"/>
      <c r="DPQ35" s="117"/>
      <c r="DPR35" s="105"/>
      <c r="DPS35" s="117"/>
      <c r="DQA35" s="116"/>
      <c r="DQD35" s="15"/>
      <c r="DQE35" s="15"/>
      <c r="DQK35" s="118"/>
      <c r="DQL35" s="117"/>
      <c r="DQM35" s="105"/>
      <c r="DQN35" s="117"/>
      <c r="DQV35" s="116"/>
      <c r="DQY35" s="15"/>
      <c r="DQZ35" s="15"/>
      <c r="DRF35" s="118"/>
      <c r="DRG35" s="117"/>
      <c r="DRH35" s="105"/>
      <c r="DRI35" s="117"/>
      <c r="DRQ35" s="116"/>
      <c r="DRT35" s="15"/>
      <c r="DRU35" s="15"/>
      <c r="DSA35" s="118"/>
      <c r="DSB35" s="117"/>
      <c r="DSC35" s="105"/>
      <c r="DSD35" s="117"/>
      <c r="DSL35" s="116"/>
      <c r="DSO35" s="15"/>
      <c r="DSP35" s="15"/>
      <c r="DSV35" s="118"/>
      <c r="DSW35" s="117"/>
      <c r="DSX35" s="105"/>
      <c r="DSY35" s="117"/>
      <c r="DTG35" s="116"/>
      <c r="DTJ35" s="15"/>
      <c r="DTK35" s="15"/>
      <c r="DTQ35" s="118"/>
      <c r="DTR35" s="117"/>
      <c r="DTS35" s="105"/>
      <c r="DTT35" s="117"/>
      <c r="DUB35" s="116"/>
      <c r="DUE35" s="15"/>
      <c r="DUF35" s="15"/>
      <c r="DUL35" s="118"/>
      <c r="DUM35" s="117"/>
      <c r="DUN35" s="105"/>
      <c r="DUO35" s="117"/>
      <c r="DUW35" s="116"/>
      <c r="DUZ35" s="15"/>
      <c r="DVA35" s="15"/>
      <c r="DVG35" s="118"/>
      <c r="DVH35" s="117"/>
      <c r="DVI35" s="105"/>
      <c r="DVJ35" s="117"/>
      <c r="DVR35" s="116"/>
      <c r="DVU35" s="15"/>
      <c r="DVV35" s="15"/>
      <c r="DWB35" s="118"/>
      <c r="DWC35" s="117"/>
      <c r="DWD35" s="105"/>
      <c r="DWE35" s="117"/>
      <c r="DWM35" s="116"/>
      <c r="DWP35" s="15"/>
      <c r="DWQ35" s="15"/>
      <c r="DWW35" s="118"/>
      <c r="DWX35" s="117"/>
      <c r="DWY35" s="105"/>
      <c r="DWZ35" s="117"/>
      <c r="DXH35" s="116"/>
      <c r="DXK35" s="15"/>
      <c r="DXL35" s="15"/>
      <c r="DXR35" s="118"/>
      <c r="DXS35" s="117"/>
      <c r="DXT35" s="105"/>
      <c r="DXU35" s="117"/>
      <c r="DYC35" s="116"/>
      <c r="DYF35" s="15"/>
      <c r="DYG35" s="15"/>
      <c r="DYM35" s="118"/>
      <c r="DYN35" s="117"/>
      <c r="DYO35" s="105"/>
      <c r="DYP35" s="117"/>
      <c r="DYX35" s="116"/>
      <c r="DZA35" s="15"/>
      <c r="DZB35" s="15"/>
      <c r="DZH35" s="118"/>
      <c r="DZI35" s="117"/>
      <c r="DZJ35" s="105"/>
      <c r="DZK35" s="117"/>
      <c r="DZS35" s="116"/>
      <c r="DZV35" s="15"/>
      <c r="DZW35" s="15"/>
      <c r="EAC35" s="118"/>
      <c r="EAD35" s="117"/>
      <c r="EAE35" s="105"/>
      <c r="EAF35" s="117"/>
      <c r="EAN35" s="116"/>
      <c r="EAQ35" s="15"/>
      <c r="EAR35" s="15"/>
      <c r="EAX35" s="118"/>
      <c r="EAY35" s="117"/>
      <c r="EAZ35" s="105"/>
      <c r="EBA35" s="117"/>
      <c r="EBI35" s="116"/>
      <c r="EBL35" s="15"/>
      <c r="EBM35" s="15"/>
      <c r="EBS35" s="118"/>
      <c r="EBT35" s="117"/>
      <c r="EBU35" s="105"/>
      <c r="EBV35" s="117"/>
      <c r="ECD35" s="116"/>
      <c r="ECG35" s="15"/>
      <c r="ECH35" s="15"/>
      <c r="ECN35" s="118"/>
      <c r="ECO35" s="117"/>
      <c r="ECP35" s="105"/>
      <c r="ECQ35" s="117"/>
      <c r="ECY35" s="116"/>
      <c r="EDB35" s="15"/>
      <c r="EDC35" s="15"/>
      <c r="EDI35" s="118"/>
      <c r="EDJ35" s="117"/>
      <c r="EDK35" s="105"/>
      <c r="EDL35" s="117"/>
      <c r="EDT35" s="116"/>
      <c r="EDW35" s="15"/>
      <c r="EDX35" s="15"/>
      <c r="EED35" s="118"/>
      <c r="EEE35" s="117"/>
      <c r="EEF35" s="105"/>
      <c r="EEG35" s="117"/>
      <c r="EEO35" s="116"/>
      <c r="EER35" s="15"/>
      <c r="EES35" s="15"/>
      <c r="EEY35" s="118"/>
      <c r="EEZ35" s="117"/>
      <c r="EFA35" s="105"/>
      <c r="EFB35" s="117"/>
      <c r="EFJ35" s="116"/>
      <c r="EFM35" s="15"/>
      <c r="EFN35" s="15"/>
      <c r="EFT35" s="118"/>
      <c r="EFU35" s="117"/>
      <c r="EFV35" s="105"/>
      <c r="EFW35" s="117"/>
      <c r="EGE35" s="116"/>
      <c r="EGH35" s="15"/>
      <c r="EGI35" s="15"/>
      <c r="EGO35" s="118"/>
      <c r="EGP35" s="117"/>
      <c r="EGQ35" s="105"/>
      <c r="EGR35" s="117"/>
      <c r="EGZ35" s="116"/>
      <c r="EHC35" s="15"/>
      <c r="EHD35" s="15"/>
      <c r="EHJ35" s="118"/>
      <c r="EHK35" s="117"/>
      <c r="EHL35" s="105"/>
      <c r="EHM35" s="117"/>
      <c r="EHU35" s="116"/>
      <c r="EHX35" s="15"/>
      <c r="EHY35" s="15"/>
      <c r="EIE35" s="118"/>
      <c r="EIF35" s="117"/>
      <c r="EIG35" s="105"/>
      <c r="EIH35" s="117"/>
      <c r="EIP35" s="116"/>
      <c r="EIS35" s="15"/>
      <c r="EIT35" s="15"/>
      <c r="EIZ35" s="118"/>
      <c r="EJA35" s="117"/>
      <c r="EJB35" s="105"/>
      <c r="EJC35" s="117"/>
      <c r="EJK35" s="116"/>
      <c r="EJN35" s="15"/>
      <c r="EJO35" s="15"/>
      <c r="EJU35" s="118"/>
      <c r="EJV35" s="117"/>
      <c r="EJW35" s="105"/>
      <c r="EJX35" s="117"/>
      <c r="EKF35" s="116"/>
      <c r="EKI35" s="15"/>
      <c r="EKJ35" s="15"/>
      <c r="EKP35" s="118"/>
      <c r="EKQ35" s="117"/>
      <c r="EKR35" s="105"/>
      <c r="EKS35" s="117"/>
      <c r="ELA35" s="116"/>
      <c r="ELD35" s="15"/>
      <c r="ELE35" s="15"/>
      <c r="ELK35" s="118"/>
      <c r="ELL35" s="117"/>
      <c r="ELM35" s="105"/>
      <c r="ELN35" s="117"/>
      <c r="ELV35" s="116"/>
      <c r="ELY35" s="15"/>
      <c r="ELZ35" s="15"/>
      <c r="EMF35" s="118"/>
      <c r="EMG35" s="117"/>
      <c r="EMH35" s="105"/>
      <c r="EMI35" s="117"/>
      <c r="EMQ35" s="116"/>
      <c r="EMT35" s="15"/>
      <c r="EMU35" s="15"/>
      <c r="ENA35" s="118"/>
      <c r="ENB35" s="117"/>
      <c r="ENC35" s="105"/>
      <c r="END35" s="117"/>
      <c r="ENL35" s="116"/>
      <c r="ENO35" s="15"/>
      <c r="ENP35" s="15"/>
      <c r="ENV35" s="118"/>
      <c r="ENW35" s="117"/>
      <c r="ENX35" s="105"/>
      <c r="ENY35" s="117"/>
      <c r="EOG35" s="116"/>
      <c r="EOJ35" s="15"/>
      <c r="EOK35" s="15"/>
      <c r="EOQ35" s="118"/>
      <c r="EOR35" s="117"/>
      <c r="EOS35" s="105"/>
      <c r="EOT35" s="117"/>
      <c r="EPB35" s="116"/>
      <c r="EPE35" s="15"/>
      <c r="EPF35" s="15"/>
      <c r="EPL35" s="118"/>
      <c r="EPM35" s="117"/>
      <c r="EPN35" s="105"/>
      <c r="EPO35" s="117"/>
      <c r="EPW35" s="116"/>
      <c r="EPZ35" s="15"/>
      <c r="EQA35" s="15"/>
      <c r="EQG35" s="118"/>
      <c r="EQH35" s="117"/>
      <c r="EQI35" s="105"/>
      <c r="EQJ35" s="117"/>
      <c r="EQR35" s="116"/>
      <c r="EQU35" s="15"/>
      <c r="EQV35" s="15"/>
      <c r="ERB35" s="118"/>
      <c r="ERC35" s="117"/>
      <c r="ERD35" s="105"/>
      <c r="ERE35" s="117"/>
      <c r="ERM35" s="116"/>
      <c r="ERP35" s="15"/>
      <c r="ERQ35" s="15"/>
      <c r="ERW35" s="118"/>
      <c r="ERX35" s="117"/>
      <c r="ERY35" s="105"/>
      <c r="ERZ35" s="117"/>
      <c r="ESH35" s="116"/>
      <c r="ESK35" s="15"/>
      <c r="ESL35" s="15"/>
      <c r="ESR35" s="118"/>
      <c r="ESS35" s="117"/>
      <c r="EST35" s="105"/>
      <c r="ESU35" s="117"/>
      <c r="ETC35" s="116"/>
      <c r="ETF35" s="15"/>
      <c r="ETG35" s="15"/>
      <c r="ETM35" s="118"/>
      <c r="ETN35" s="117"/>
      <c r="ETO35" s="105"/>
      <c r="ETP35" s="117"/>
      <c r="ETX35" s="116"/>
      <c r="EUA35" s="15"/>
      <c r="EUB35" s="15"/>
      <c r="EUH35" s="118"/>
      <c r="EUI35" s="117"/>
      <c r="EUJ35" s="105"/>
      <c r="EUK35" s="117"/>
      <c r="EUS35" s="116"/>
      <c r="EUV35" s="15"/>
      <c r="EUW35" s="15"/>
      <c r="EVC35" s="118"/>
      <c r="EVD35" s="117"/>
      <c r="EVE35" s="105"/>
      <c r="EVF35" s="117"/>
      <c r="EVN35" s="116"/>
      <c r="EVQ35" s="15"/>
      <c r="EVR35" s="15"/>
      <c r="EVX35" s="118"/>
      <c r="EVY35" s="117"/>
      <c r="EVZ35" s="105"/>
      <c r="EWA35" s="117"/>
      <c r="EWI35" s="116"/>
      <c r="EWL35" s="15"/>
      <c r="EWM35" s="15"/>
      <c r="EWS35" s="118"/>
      <c r="EWT35" s="117"/>
      <c r="EWU35" s="105"/>
      <c r="EWV35" s="117"/>
      <c r="EXD35" s="116"/>
      <c r="EXG35" s="15"/>
      <c r="EXH35" s="15"/>
      <c r="EXN35" s="118"/>
      <c r="EXO35" s="117"/>
      <c r="EXP35" s="105"/>
      <c r="EXQ35" s="117"/>
      <c r="EXY35" s="116"/>
      <c r="EYB35" s="15"/>
      <c r="EYC35" s="15"/>
      <c r="EYI35" s="118"/>
      <c r="EYJ35" s="117"/>
      <c r="EYK35" s="105"/>
      <c r="EYL35" s="117"/>
      <c r="EYT35" s="116"/>
      <c r="EYW35" s="15"/>
      <c r="EYX35" s="15"/>
      <c r="EZD35" s="118"/>
      <c r="EZE35" s="117"/>
      <c r="EZF35" s="105"/>
      <c r="EZG35" s="117"/>
      <c r="EZO35" s="116"/>
      <c r="EZR35" s="15"/>
      <c r="EZS35" s="15"/>
      <c r="EZY35" s="118"/>
      <c r="EZZ35" s="117"/>
      <c r="FAA35" s="105"/>
      <c r="FAB35" s="117"/>
      <c r="FAJ35" s="116"/>
      <c r="FAM35" s="15"/>
      <c r="FAN35" s="15"/>
      <c r="FAT35" s="118"/>
      <c r="FAU35" s="117"/>
      <c r="FAV35" s="105"/>
      <c r="FAW35" s="117"/>
      <c r="FBE35" s="116"/>
      <c r="FBH35" s="15"/>
      <c r="FBI35" s="15"/>
      <c r="FBO35" s="118"/>
      <c r="FBP35" s="117"/>
      <c r="FBQ35" s="105"/>
      <c r="FBR35" s="117"/>
      <c r="FBZ35" s="116"/>
      <c r="FCC35" s="15"/>
      <c r="FCD35" s="15"/>
      <c r="FCJ35" s="118"/>
      <c r="FCK35" s="117"/>
      <c r="FCL35" s="105"/>
      <c r="FCM35" s="117"/>
      <c r="FCU35" s="116"/>
      <c r="FCX35" s="15"/>
      <c r="FCY35" s="15"/>
      <c r="FDE35" s="118"/>
      <c r="FDF35" s="117"/>
      <c r="FDG35" s="105"/>
      <c r="FDH35" s="117"/>
      <c r="FDP35" s="116"/>
      <c r="FDS35" s="15"/>
      <c r="FDT35" s="15"/>
      <c r="FDZ35" s="118"/>
      <c r="FEA35" s="117"/>
      <c r="FEB35" s="105"/>
      <c r="FEC35" s="117"/>
      <c r="FEK35" s="116"/>
      <c r="FEN35" s="15"/>
      <c r="FEO35" s="15"/>
      <c r="FEU35" s="118"/>
      <c r="FEV35" s="117"/>
      <c r="FEW35" s="105"/>
      <c r="FEX35" s="117"/>
      <c r="FFF35" s="116"/>
      <c r="FFI35" s="15"/>
      <c r="FFJ35" s="15"/>
      <c r="FFP35" s="118"/>
      <c r="FFQ35" s="117"/>
      <c r="FFR35" s="105"/>
      <c r="FFS35" s="117"/>
      <c r="FGA35" s="116"/>
      <c r="FGD35" s="15"/>
      <c r="FGE35" s="15"/>
      <c r="FGK35" s="118"/>
      <c r="FGL35" s="117"/>
      <c r="FGM35" s="105"/>
      <c r="FGN35" s="117"/>
      <c r="FGV35" s="116"/>
      <c r="FGY35" s="15"/>
      <c r="FGZ35" s="15"/>
      <c r="FHF35" s="118"/>
      <c r="FHG35" s="117"/>
      <c r="FHH35" s="105"/>
      <c r="FHI35" s="117"/>
      <c r="FHQ35" s="116"/>
      <c r="FHT35" s="15"/>
      <c r="FHU35" s="15"/>
      <c r="FIA35" s="118"/>
      <c r="FIB35" s="117"/>
      <c r="FIC35" s="105"/>
      <c r="FID35" s="117"/>
      <c r="FIL35" s="116"/>
      <c r="FIO35" s="15"/>
      <c r="FIP35" s="15"/>
      <c r="FIV35" s="118"/>
      <c r="FIW35" s="117"/>
      <c r="FIX35" s="105"/>
      <c r="FIY35" s="117"/>
      <c r="FJG35" s="116"/>
      <c r="FJJ35" s="15"/>
      <c r="FJK35" s="15"/>
      <c r="FJQ35" s="118"/>
      <c r="FJR35" s="117"/>
      <c r="FJS35" s="105"/>
      <c r="FJT35" s="117"/>
      <c r="FKB35" s="116"/>
      <c r="FKE35" s="15"/>
      <c r="FKF35" s="15"/>
      <c r="FKL35" s="118"/>
      <c r="FKM35" s="117"/>
      <c r="FKN35" s="105"/>
      <c r="FKO35" s="117"/>
      <c r="FKW35" s="116"/>
      <c r="FKZ35" s="15"/>
      <c r="FLA35" s="15"/>
      <c r="FLG35" s="118"/>
      <c r="FLH35" s="117"/>
      <c r="FLI35" s="105"/>
      <c r="FLJ35" s="117"/>
      <c r="FLR35" s="116"/>
      <c r="FLU35" s="15"/>
      <c r="FLV35" s="15"/>
      <c r="FMB35" s="118"/>
      <c r="FMC35" s="117"/>
      <c r="FMD35" s="105"/>
      <c r="FME35" s="117"/>
      <c r="FMM35" s="116"/>
      <c r="FMP35" s="15"/>
      <c r="FMQ35" s="15"/>
      <c r="FMW35" s="118"/>
      <c r="FMX35" s="117"/>
      <c r="FMY35" s="105"/>
      <c r="FMZ35" s="117"/>
      <c r="FNH35" s="116"/>
      <c r="FNK35" s="15"/>
      <c r="FNL35" s="15"/>
      <c r="FNR35" s="118"/>
      <c r="FNS35" s="117"/>
      <c r="FNT35" s="105"/>
      <c r="FNU35" s="117"/>
      <c r="FOC35" s="116"/>
      <c r="FOF35" s="15"/>
      <c r="FOG35" s="15"/>
      <c r="FOM35" s="118"/>
      <c r="FON35" s="117"/>
      <c r="FOO35" s="105"/>
      <c r="FOP35" s="117"/>
      <c r="FOX35" s="116"/>
      <c r="FPA35" s="15"/>
      <c r="FPB35" s="15"/>
      <c r="FPH35" s="118"/>
      <c r="FPI35" s="117"/>
      <c r="FPJ35" s="105"/>
      <c r="FPK35" s="117"/>
      <c r="FPS35" s="116"/>
      <c r="FPV35" s="15"/>
      <c r="FPW35" s="15"/>
      <c r="FQC35" s="118"/>
      <c r="FQD35" s="117"/>
      <c r="FQE35" s="105"/>
      <c r="FQF35" s="117"/>
      <c r="FQN35" s="116"/>
      <c r="FQQ35" s="15"/>
      <c r="FQR35" s="15"/>
      <c r="FQX35" s="118"/>
      <c r="FQY35" s="117"/>
      <c r="FQZ35" s="105"/>
      <c r="FRA35" s="117"/>
      <c r="FRI35" s="116"/>
      <c r="FRL35" s="15"/>
      <c r="FRM35" s="15"/>
      <c r="FRS35" s="118"/>
      <c r="FRT35" s="117"/>
      <c r="FRU35" s="105"/>
      <c r="FRV35" s="117"/>
      <c r="FSD35" s="116"/>
      <c r="FSG35" s="15"/>
      <c r="FSH35" s="15"/>
      <c r="FSN35" s="118"/>
      <c r="FSO35" s="117"/>
      <c r="FSP35" s="105"/>
      <c r="FSQ35" s="117"/>
      <c r="FSY35" s="116"/>
      <c r="FTB35" s="15"/>
      <c r="FTC35" s="15"/>
      <c r="FTI35" s="118"/>
      <c r="FTJ35" s="117"/>
      <c r="FTK35" s="105"/>
      <c r="FTL35" s="117"/>
      <c r="FTT35" s="116"/>
      <c r="FTW35" s="15"/>
      <c r="FTX35" s="15"/>
      <c r="FUD35" s="118"/>
      <c r="FUE35" s="117"/>
      <c r="FUF35" s="105"/>
      <c r="FUG35" s="117"/>
      <c r="FUO35" s="116"/>
      <c r="FUR35" s="15"/>
      <c r="FUS35" s="15"/>
      <c r="FUY35" s="118"/>
      <c r="FUZ35" s="117"/>
      <c r="FVA35" s="105"/>
      <c r="FVB35" s="117"/>
      <c r="FVJ35" s="116"/>
      <c r="FVM35" s="15"/>
      <c r="FVN35" s="15"/>
      <c r="FVT35" s="118"/>
      <c r="FVU35" s="117"/>
      <c r="FVV35" s="105"/>
      <c r="FVW35" s="117"/>
      <c r="FWE35" s="116"/>
      <c r="FWH35" s="15"/>
      <c r="FWI35" s="15"/>
      <c r="FWO35" s="118"/>
      <c r="FWP35" s="117"/>
      <c r="FWQ35" s="105"/>
      <c r="FWR35" s="117"/>
      <c r="FWZ35" s="116"/>
      <c r="FXC35" s="15"/>
      <c r="FXD35" s="15"/>
      <c r="FXJ35" s="118"/>
      <c r="FXK35" s="117"/>
      <c r="FXL35" s="105"/>
      <c r="FXM35" s="117"/>
      <c r="FXU35" s="116"/>
      <c r="FXX35" s="15"/>
      <c r="FXY35" s="15"/>
      <c r="FYE35" s="118"/>
      <c r="FYF35" s="117"/>
      <c r="FYG35" s="105"/>
      <c r="FYH35" s="117"/>
      <c r="FYP35" s="116"/>
      <c r="FYS35" s="15"/>
      <c r="FYT35" s="15"/>
      <c r="FYZ35" s="118"/>
      <c r="FZA35" s="117"/>
      <c r="FZB35" s="105"/>
      <c r="FZC35" s="117"/>
      <c r="FZK35" s="116"/>
      <c r="FZN35" s="15"/>
      <c r="FZO35" s="15"/>
      <c r="FZU35" s="118"/>
      <c r="FZV35" s="117"/>
      <c r="FZW35" s="105"/>
      <c r="FZX35" s="117"/>
      <c r="GAF35" s="116"/>
      <c r="GAI35" s="15"/>
      <c r="GAJ35" s="15"/>
      <c r="GAP35" s="118"/>
      <c r="GAQ35" s="117"/>
      <c r="GAR35" s="105"/>
      <c r="GAS35" s="117"/>
      <c r="GBA35" s="116"/>
      <c r="GBD35" s="15"/>
      <c r="GBE35" s="15"/>
      <c r="GBK35" s="118"/>
      <c r="GBL35" s="117"/>
      <c r="GBM35" s="105"/>
      <c r="GBN35" s="117"/>
      <c r="GBV35" s="116"/>
      <c r="GBY35" s="15"/>
      <c r="GBZ35" s="15"/>
      <c r="GCF35" s="118"/>
      <c r="GCG35" s="117"/>
      <c r="GCH35" s="105"/>
      <c r="GCI35" s="117"/>
      <c r="GCQ35" s="116"/>
      <c r="GCT35" s="15"/>
      <c r="GCU35" s="15"/>
      <c r="GDA35" s="118"/>
      <c r="GDB35" s="117"/>
      <c r="GDC35" s="105"/>
      <c r="GDD35" s="117"/>
      <c r="GDL35" s="116"/>
      <c r="GDO35" s="15"/>
      <c r="GDP35" s="15"/>
      <c r="GDV35" s="118"/>
      <c r="GDW35" s="117"/>
      <c r="GDX35" s="105"/>
      <c r="GDY35" s="117"/>
      <c r="GEG35" s="116"/>
      <c r="GEJ35" s="15"/>
      <c r="GEK35" s="15"/>
      <c r="GEQ35" s="118"/>
      <c r="GER35" s="117"/>
      <c r="GES35" s="105"/>
      <c r="GET35" s="117"/>
      <c r="GFB35" s="116"/>
      <c r="GFE35" s="15"/>
      <c r="GFF35" s="15"/>
      <c r="GFL35" s="118"/>
      <c r="GFM35" s="117"/>
      <c r="GFN35" s="105"/>
      <c r="GFO35" s="117"/>
      <c r="GFW35" s="116"/>
      <c r="GFZ35" s="15"/>
      <c r="GGA35" s="15"/>
      <c r="GGG35" s="118"/>
      <c r="GGH35" s="117"/>
      <c r="GGI35" s="105"/>
      <c r="GGJ35" s="117"/>
      <c r="GGR35" s="116"/>
      <c r="GGU35" s="15"/>
      <c r="GGV35" s="15"/>
      <c r="GHB35" s="118"/>
      <c r="GHC35" s="117"/>
      <c r="GHD35" s="105"/>
      <c r="GHE35" s="117"/>
      <c r="GHM35" s="116"/>
      <c r="GHP35" s="15"/>
      <c r="GHQ35" s="15"/>
      <c r="GHW35" s="118"/>
      <c r="GHX35" s="117"/>
      <c r="GHY35" s="105"/>
      <c r="GHZ35" s="117"/>
      <c r="GIH35" s="116"/>
      <c r="GIK35" s="15"/>
      <c r="GIL35" s="15"/>
      <c r="GIR35" s="118"/>
      <c r="GIS35" s="117"/>
      <c r="GIT35" s="105"/>
      <c r="GIU35" s="117"/>
      <c r="GJC35" s="116"/>
      <c r="GJF35" s="15"/>
      <c r="GJG35" s="15"/>
      <c r="GJM35" s="118"/>
      <c r="GJN35" s="117"/>
      <c r="GJO35" s="105"/>
      <c r="GJP35" s="117"/>
      <c r="GJX35" s="116"/>
      <c r="GKA35" s="15"/>
      <c r="GKB35" s="15"/>
      <c r="GKH35" s="118"/>
      <c r="GKI35" s="117"/>
      <c r="GKJ35" s="105"/>
      <c r="GKK35" s="117"/>
      <c r="GKS35" s="116"/>
      <c r="GKV35" s="15"/>
      <c r="GKW35" s="15"/>
      <c r="GLC35" s="118"/>
      <c r="GLD35" s="117"/>
      <c r="GLE35" s="105"/>
      <c r="GLF35" s="117"/>
      <c r="GLN35" s="116"/>
      <c r="GLQ35" s="15"/>
      <c r="GLR35" s="15"/>
      <c r="GLX35" s="118"/>
      <c r="GLY35" s="117"/>
      <c r="GLZ35" s="105"/>
      <c r="GMA35" s="117"/>
      <c r="GMI35" s="116"/>
      <c r="GML35" s="15"/>
      <c r="GMM35" s="15"/>
      <c r="GMS35" s="118"/>
      <c r="GMT35" s="117"/>
      <c r="GMU35" s="105"/>
      <c r="GMV35" s="117"/>
      <c r="GND35" s="116"/>
      <c r="GNG35" s="15"/>
      <c r="GNH35" s="15"/>
      <c r="GNN35" s="118"/>
      <c r="GNO35" s="117"/>
      <c r="GNP35" s="105"/>
      <c r="GNQ35" s="117"/>
      <c r="GNY35" s="116"/>
      <c r="GOB35" s="15"/>
      <c r="GOC35" s="15"/>
      <c r="GOI35" s="118"/>
      <c r="GOJ35" s="117"/>
      <c r="GOK35" s="105"/>
      <c r="GOL35" s="117"/>
      <c r="GOT35" s="116"/>
      <c r="GOW35" s="15"/>
      <c r="GOX35" s="15"/>
      <c r="GPD35" s="118"/>
      <c r="GPE35" s="117"/>
      <c r="GPF35" s="105"/>
      <c r="GPG35" s="117"/>
      <c r="GPO35" s="116"/>
      <c r="GPR35" s="15"/>
      <c r="GPS35" s="15"/>
      <c r="GPY35" s="118"/>
      <c r="GPZ35" s="117"/>
      <c r="GQA35" s="105"/>
      <c r="GQB35" s="117"/>
      <c r="GQJ35" s="116"/>
      <c r="GQM35" s="15"/>
      <c r="GQN35" s="15"/>
      <c r="GQT35" s="118"/>
      <c r="GQU35" s="117"/>
      <c r="GQV35" s="105"/>
      <c r="GQW35" s="117"/>
      <c r="GRE35" s="116"/>
      <c r="GRH35" s="15"/>
      <c r="GRI35" s="15"/>
      <c r="GRO35" s="118"/>
      <c r="GRP35" s="117"/>
      <c r="GRQ35" s="105"/>
      <c r="GRR35" s="117"/>
      <c r="GRZ35" s="116"/>
      <c r="GSC35" s="15"/>
      <c r="GSD35" s="15"/>
      <c r="GSJ35" s="118"/>
      <c r="GSK35" s="117"/>
      <c r="GSL35" s="105"/>
      <c r="GSM35" s="117"/>
      <c r="GSU35" s="116"/>
      <c r="GSX35" s="15"/>
      <c r="GSY35" s="15"/>
      <c r="GTE35" s="118"/>
      <c r="GTF35" s="117"/>
      <c r="GTG35" s="105"/>
      <c r="GTH35" s="117"/>
      <c r="GTP35" s="116"/>
      <c r="GTS35" s="15"/>
      <c r="GTT35" s="15"/>
      <c r="GTZ35" s="118"/>
      <c r="GUA35" s="117"/>
      <c r="GUB35" s="105"/>
      <c r="GUC35" s="117"/>
      <c r="GUK35" s="116"/>
      <c r="GUN35" s="15"/>
      <c r="GUO35" s="15"/>
      <c r="GUU35" s="118"/>
      <c r="GUV35" s="117"/>
      <c r="GUW35" s="105"/>
      <c r="GUX35" s="117"/>
      <c r="GVF35" s="116"/>
      <c r="GVI35" s="15"/>
      <c r="GVJ35" s="15"/>
      <c r="GVP35" s="118"/>
      <c r="GVQ35" s="117"/>
      <c r="GVR35" s="105"/>
      <c r="GVS35" s="117"/>
      <c r="GWA35" s="116"/>
      <c r="GWD35" s="15"/>
      <c r="GWE35" s="15"/>
      <c r="GWK35" s="118"/>
      <c r="GWL35" s="117"/>
      <c r="GWM35" s="105"/>
      <c r="GWN35" s="117"/>
      <c r="GWV35" s="116"/>
      <c r="GWY35" s="15"/>
      <c r="GWZ35" s="15"/>
      <c r="GXF35" s="118"/>
      <c r="GXG35" s="117"/>
      <c r="GXH35" s="105"/>
      <c r="GXI35" s="117"/>
      <c r="GXQ35" s="116"/>
      <c r="GXT35" s="15"/>
      <c r="GXU35" s="15"/>
      <c r="GYA35" s="118"/>
      <c r="GYB35" s="117"/>
      <c r="GYC35" s="105"/>
      <c r="GYD35" s="117"/>
      <c r="GYL35" s="116"/>
      <c r="GYO35" s="15"/>
      <c r="GYP35" s="15"/>
      <c r="GYV35" s="118"/>
      <c r="GYW35" s="117"/>
      <c r="GYX35" s="105"/>
      <c r="GYY35" s="117"/>
      <c r="GZG35" s="116"/>
      <c r="GZJ35" s="15"/>
      <c r="GZK35" s="15"/>
      <c r="GZQ35" s="118"/>
      <c r="GZR35" s="117"/>
      <c r="GZS35" s="105"/>
      <c r="GZT35" s="117"/>
      <c r="HAB35" s="116"/>
      <c r="HAE35" s="15"/>
      <c r="HAF35" s="15"/>
      <c r="HAL35" s="118"/>
      <c r="HAM35" s="117"/>
      <c r="HAN35" s="105"/>
      <c r="HAO35" s="117"/>
      <c r="HAW35" s="116"/>
      <c r="HAZ35" s="15"/>
      <c r="HBA35" s="15"/>
      <c r="HBG35" s="118"/>
      <c r="HBH35" s="117"/>
      <c r="HBI35" s="105"/>
      <c r="HBJ35" s="117"/>
      <c r="HBR35" s="116"/>
      <c r="HBU35" s="15"/>
      <c r="HBV35" s="15"/>
      <c r="HCB35" s="118"/>
      <c r="HCC35" s="117"/>
      <c r="HCD35" s="105"/>
      <c r="HCE35" s="117"/>
      <c r="HCM35" s="116"/>
      <c r="HCP35" s="15"/>
      <c r="HCQ35" s="15"/>
      <c r="HCW35" s="118"/>
      <c r="HCX35" s="117"/>
      <c r="HCY35" s="105"/>
      <c r="HCZ35" s="117"/>
      <c r="HDH35" s="116"/>
      <c r="HDK35" s="15"/>
      <c r="HDL35" s="15"/>
      <c r="HDR35" s="118"/>
      <c r="HDS35" s="117"/>
      <c r="HDT35" s="105"/>
      <c r="HDU35" s="117"/>
      <c r="HEC35" s="116"/>
      <c r="HEF35" s="15"/>
      <c r="HEG35" s="15"/>
      <c r="HEM35" s="118"/>
      <c r="HEN35" s="117"/>
      <c r="HEO35" s="105"/>
      <c r="HEP35" s="117"/>
      <c r="HEX35" s="116"/>
      <c r="HFA35" s="15"/>
      <c r="HFB35" s="15"/>
      <c r="HFH35" s="118"/>
      <c r="HFI35" s="117"/>
      <c r="HFJ35" s="105"/>
      <c r="HFK35" s="117"/>
      <c r="HFS35" s="116"/>
      <c r="HFV35" s="15"/>
      <c r="HFW35" s="15"/>
      <c r="HGC35" s="118"/>
      <c r="HGD35" s="117"/>
      <c r="HGE35" s="105"/>
      <c r="HGF35" s="117"/>
      <c r="HGN35" s="116"/>
      <c r="HGQ35" s="15"/>
      <c r="HGR35" s="15"/>
      <c r="HGX35" s="118"/>
      <c r="HGY35" s="117"/>
      <c r="HGZ35" s="105"/>
      <c r="HHA35" s="117"/>
      <c r="HHI35" s="116"/>
      <c r="HHL35" s="15"/>
      <c r="HHM35" s="15"/>
      <c r="HHS35" s="118"/>
      <c r="HHT35" s="117"/>
      <c r="HHU35" s="105"/>
      <c r="HHV35" s="117"/>
      <c r="HID35" s="116"/>
      <c r="HIG35" s="15"/>
      <c r="HIH35" s="15"/>
      <c r="HIN35" s="118"/>
      <c r="HIO35" s="117"/>
      <c r="HIP35" s="105"/>
      <c r="HIQ35" s="117"/>
      <c r="HIY35" s="116"/>
      <c r="HJB35" s="15"/>
      <c r="HJC35" s="15"/>
      <c r="HJI35" s="118"/>
      <c r="HJJ35" s="117"/>
      <c r="HJK35" s="105"/>
      <c r="HJL35" s="117"/>
      <c r="HJT35" s="116"/>
      <c r="HJW35" s="15"/>
      <c r="HJX35" s="15"/>
      <c r="HKD35" s="118"/>
      <c r="HKE35" s="117"/>
      <c r="HKF35" s="105"/>
      <c r="HKG35" s="117"/>
      <c r="HKO35" s="116"/>
      <c r="HKR35" s="15"/>
      <c r="HKS35" s="15"/>
      <c r="HKY35" s="118"/>
      <c r="HKZ35" s="117"/>
      <c r="HLA35" s="105"/>
      <c r="HLB35" s="117"/>
      <c r="HLJ35" s="116"/>
      <c r="HLM35" s="15"/>
      <c r="HLN35" s="15"/>
      <c r="HLT35" s="118"/>
      <c r="HLU35" s="117"/>
      <c r="HLV35" s="105"/>
      <c r="HLW35" s="117"/>
      <c r="HME35" s="116"/>
      <c r="HMH35" s="15"/>
      <c r="HMI35" s="15"/>
      <c r="HMO35" s="118"/>
      <c r="HMP35" s="117"/>
      <c r="HMQ35" s="105"/>
      <c r="HMR35" s="117"/>
      <c r="HMZ35" s="116"/>
      <c r="HNC35" s="15"/>
      <c r="HND35" s="15"/>
      <c r="HNJ35" s="118"/>
      <c r="HNK35" s="117"/>
      <c r="HNL35" s="105"/>
      <c r="HNM35" s="117"/>
      <c r="HNU35" s="116"/>
      <c r="HNX35" s="15"/>
      <c r="HNY35" s="15"/>
      <c r="HOE35" s="118"/>
      <c r="HOF35" s="117"/>
      <c r="HOG35" s="105"/>
      <c r="HOH35" s="117"/>
      <c r="HOP35" s="116"/>
      <c r="HOS35" s="15"/>
      <c r="HOT35" s="15"/>
      <c r="HOZ35" s="118"/>
      <c r="HPA35" s="117"/>
      <c r="HPB35" s="105"/>
      <c r="HPC35" s="117"/>
      <c r="HPK35" s="116"/>
      <c r="HPN35" s="15"/>
      <c r="HPO35" s="15"/>
      <c r="HPU35" s="118"/>
      <c r="HPV35" s="117"/>
      <c r="HPW35" s="105"/>
      <c r="HPX35" s="117"/>
      <c r="HQF35" s="116"/>
      <c r="HQI35" s="15"/>
      <c r="HQJ35" s="15"/>
      <c r="HQP35" s="118"/>
      <c r="HQQ35" s="117"/>
      <c r="HQR35" s="105"/>
      <c r="HQS35" s="117"/>
      <c r="HRA35" s="116"/>
      <c r="HRD35" s="15"/>
      <c r="HRE35" s="15"/>
      <c r="HRK35" s="118"/>
      <c r="HRL35" s="117"/>
      <c r="HRM35" s="105"/>
      <c r="HRN35" s="117"/>
      <c r="HRV35" s="116"/>
      <c r="HRY35" s="15"/>
      <c r="HRZ35" s="15"/>
      <c r="HSF35" s="118"/>
      <c r="HSG35" s="117"/>
      <c r="HSH35" s="105"/>
      <c r="HSI35" s="117"/>
      <c r="HSQ35" s="116"/>
      <c r="HST35" s="15"/>
      <c r="HSU35" s="15"/>
      <c r="HTA35" s="118"/>
      <c r="HTB35" s="117"/>
      <c r="HTC35" s="105"/>
      <c r="HTD35" s="117"/>
      <c r="HTL35" s="116"/>
      <c r="HTO35" s="15"/>
      <c r="HTP35" s="15"/>
      <c r="HTV35" s="118"/>
      <c r="HTW35" s="117"/>
      <c r="HTX35" s="105"/>
      <c r="HTY35" s="117"/>
      <c r="HUG35" s="116"/>
      <c r="HUJ35" s="15"/>
      <c r="HUK35" s="15"/>
      <c r="HUQ35" s="118"/>
      <c r="HUR35" s="117"/>
      <c r="HUS35" s="105"/>
      <c r="HUT35" s="117"/>
      <c r="HVB35" s="116"/>
      <c r="HVE35" s="15"/>
      <c r="HVF35" s="15"/>
      <c r="HVL35" s="118"/>
      <c r="HVM35" s="117"/>
      <c r="HVN35" s="105"/>
      <c r="HVO35" s="117"/>
      <c r="HVW35" s="116"/>
      <c r="HVZ35" s="15"/>
      <c r="HWA35" s="15"/>
      <c r="HWG35" s="118"/>
      <c r="HWH35" s="117"/>
      <c r="HWI35" s="105"/>
      <c r="HWJ35" s="117"/>
      <c r="HWR35" s="116"/>
      <c r="HWU35" s="15"/>
      <c r="HWV35" s="15"/>
      <c r="HXB35" s="118"/>
      <c r="HXC35" s="117"/>
      <c r="HXD35" s="105"/>
      <c r="HXE35" s="117"/>
      <c r="HXM35" s="116"/>
      <c r="HXP35" s="15"/>
      <c r="HXQ35" s="15"/>
      <c r="HXW35" s="118"/>
      <c r="HXX35" s="117"/>
      <c r="HXY35" s="105"/>
      <c r="HXZ35" s="117"/>
      <c r="HYH35" s="116"/>
      <c r="HYK35" s="15"/>
      <c r="HYL35" s="15"/>
      <c r="HYR35" s="118"/>
      <c r="HYS35" s="117"/>
      <c r="HYT35" s="105"/>
      <c r="HYU35" s="117"/>
      <c r="HZC35" s="116"/>
      <c r="HZF35" s="15"/>
      <c r="HZG35" s="15"/>
      <c r="HZM35" s="118"/>
      <c r="HZN35" s="117"/>
      <c r="HZO35" s="105"/>
      <c r="HZP35" s="117"/>
      <c r="HZX35" s="116"/>
      <c r="IAA35" s="15"/>
      <c r="IAB35" s="15"/>
      <c r="IAH35" s="118"/>
      <c r="IAI35" s="117"/>
      <c r="IAJ35" s="105"/>
      <c r="IAK35" s="117"/>
      <c r="IAS35" s="116"/>
      <c r="IAV35" s="15"/>
      <c r="IAW35" s="15"/>
      <c r="IBC35" s="118"/>
      <c r="IBD35" s="117"/>
      <c r="IBE35" s="105"/>
      <c r="IBF35" s="117"/>
      <c r="IBN35" s="116"/>
      <c r="IBQ35" s="15"/>
      <c r="IBR35" s="15"/>
      <c r="IBX35" s="118"/>
      <c r="IBY35" s="117"/>
      <c r="IBZ35" s="105"/>
      <c r="ICA35" s="117"/>
      <c r="ICI35" s="116"/>
      <c r="ICL35" s="15"/>
      <c r="ICM35" s="15"/>
      <c r="ICS35" s="118"/>
      <c r="ICT35" s="117"/>
      <c r="ICU35" s="105"/>
      <c r="ICV35" s="117"/>
      <c r="IDD35" s="116"/>
      <c r="IDG35" s="15"/>
      <c r="IDH35" s="15"/>
      <c r="IDN35" s="118"/>
      <c r="IDO35" s="117"/>
      <c r="IDP35" s="105"/>
      <c r="IDQ35" s="117"/>
      <c r="IDY35" s="116"/>
      <c r="IEB35" s="15"/>
      <c r="IEC35" s="15"/>
      <c r="IEI35" s="118"/>
      <c r="IEJ35" s="117"/>
      <c r="IEK35" s="105"/>
      <c r="IEL35" s="117"/>
      <c r="IET35" s="116"/>
      <c r="IEW35" s="15"/>
      <c r="IEX35" s="15"/>
      <c r="IFD35" s="118"/>
      <c r="IFE35" s="117"/>
      <c r="IFF35" s="105"/>
      <c r="IFG35" s="117"/>
      <c r="IFO35" s="116"/>
      <c r="IFR35" s="15"/>
      <c r="IFS35" s="15"/>
      <c r="IFY35" s="118"/>
      <c r="IFZ35" s="117"/>
      <c r="IGA35" s="105"/>
      <c r="IGB35" s="117"/>
      <c r="IGJ35" s="116"/>
      <c r="IGM35" s="15"/>
      <c r="IGN35" s="15"/>
      <c r="IGT35" s="118"/>
      <c r="IGU35" s="117"/>
      <c r="IGV35" s="105"/>
      <c r="IGW35" s="117"/>
      <c r="IHE35" s="116"/>
      <c r="IHH35" s="15"/>
      <c r="IHI35" s="15"/>
      <c r="IHO35" s="118"/>
      <c r="IHP35" s="117"/>
      <c r="IHQ35" s="105"/>
      <c r="IHR35" s="117"/>
      <c r="IHZ35" s="116"/>
      <c r="IIC35" s="15"/>
      <c r="IID35" s="15"/>
      <c r="IIJ35" s="118"/>
      <c r="IIK35" s="117"/>
      <c r="IIL35" s="105"/>
      <c r="IIM35" s="117"/>
      <c r="IIU35" s="116"/>
      <c r="IIX35" s="15"/>
      <c r="IIY35" s="15"/>
      <c r="IJE35" s="118"/>
      <c r="IJF35" s="117"/>
      <c r="IJG35" s="105"/>
      <c r="IJH35" s="117"/>
      <c r="IJP35" s="116"/>
      <c r="IJS35" s="15"/>
      <c r="IJT35" s="15"/>
      <c r="IJZ35" s="118"/>
      <c r="IKA35" s="117"/>
      <c r="IKB35" s="105"/>
      <c r="IKC35" s="117"/>
      <c r="IKK35" s="116"/>
      <c r="IKN35" s="15"/>
      <c r="IKO35" s="15"/>
      <c r="IKU35" s="118"/>
      <c r="IKV35" s="117"/>
      <c r="IKW35" s="105"/>
      <c r="IKX35" s="117"/>
      <c r="ILF35" s="116"/>
      <c r="ILI35" s="15"/>
      <c r="ILJ35" s="15"/>
      <c r="ILP35" s="118"/>
      <c r="ILQ35" s="117"/>
      <c r="ILR35" s="105"/>
      <c r="ILS35" s="117"/>
      <c r="IMA35" s="116"/>
      <c r="IMD35" s="15"/>
      <c r="IME35" s="15"/>
      <c r="IMK35" s="118"/>
      <c r="IML35" s="117"/>
      <c r="IMM35" s="105"/>
      <c r="IMN35" s="117"/>
      <c r="IMV35" s="116"/>
      <c r="IMY35" s="15"/>
      <c r="IMZ35" s="15"/>
      <c r="INF35" s="118"/>
      <c r="ING35" s="117"/>
      <c r="INH35" s="105"/>
      <c r="INI35" s="117"/>
      <c r="INQ35" s="116"/>
      <c r="INT35" s="15"/>
      <c r="INU35" s="15"/>
      <c r="IOA35" s="118"/>
      <c r="IOB35" s="117"/>
      <c r="IOC35" s="105"/>
      <c r="IOD35" s="117"/>
      <c r="IOL35" s="116"/>
      <c r="IOO35" s="15"/>
      <c r="IOP35" s="15"/>
      <c r="IOV35" s="118"/>
      <c r="IOW35" s="117"/>
      <c r="IOX35" s="105"/>
      <c r="IOY35" s="117"/>
      <c r="IPG35" s="116"/>
      <c r="IPJ35" s="15"/>
      <c r="IPK35" s="15"/>
      <c r="IPQ35" s="118"/>
      <c r="IPR35" s="117"/>
      <c r="IPS35" s="105"/>
      <c r="IPT35" s="117"/>
      <c r="IQB35" s="116"/>
      <c r="IQE35" s="15"/>
      <c r="IQF35" s="15"/>
      <c r="IQL35" s="118"/>
      <c r="IQM35" s="117"/>
      <c r="IQN35" s="105"/>
      <c r="IQO35" s="117"/>
      <c r="IQW35" s="116"/>
      <c r="IQZ35" s="15"/>
      <c r="IRA35" s="15"/>
      <c r="IRG35" s="118"/>
      <c r="IRH35" s="117"/>
      <c r="IRI35" s="105"/>
      <c r="IRJ35" s="117"/>
      <c r="IRR35" s="116"/>
      <c r="IRU35" s="15"/>
      <c r="IRV35" s="15"/>
      <c r="ISB35" s="118"/>
      <c r="ISC35" s="117"/>
      <c r="ISD35" s="105"/>
      <c r="ISE35" s="117"/>
      <c r="ISM35" s="116"/>
      <c r="ISP35" s="15"/>
      <c r="ISQ35" s="15"/>
      <c r="ISW35" s="118"/>
      <c r="ISX35" s="117"/>
      <c r="ISY35" s="105"/>
      <c r="ISZ35" s="117"/>
      <c r="ITH35" s="116"/>
      <c r="ITK35" s="15"/>
      <c r="ITL35" s="15"/>
      <c r="ITR35" s="118"/>
      <c r="ITS35" s="117"/>
      <c r="ITT35" s="105"/>
      <c r="ITU35" s="117"/>
      <c r="IUC35" s="116"/>
      <c r="IUF35" s="15"/>
      <c r="IUG35" s="15"/>
      <c r="IUM35" s="118"/>
      <c r="IUN35" s="117"/>
      <c r="IUO35" s="105"/>
      <c r="IUP35" s="117"/>
      <c r="IUX35" s="116"/>
      <c r="IVA35" s="15"/>
      <c r="IVB35" s="15"/>
      <c r="IVH35" s="118"/>
      <c r="IVI35" s="117"/>
      <c r="IVJ35" s="105"/>
      <c r="IVK35" s="117"/>
      <c r="IVS35" s="116"/>
      <c r="IVV35" s="15"/>
      <c r="IVW35" s="15"/>
      <c r="IWC35" s="118"/>
      <c r="IWD35" s="117"/>
      <c r="IWE35" s="105"/>
      <c r="IWF35" s="117"/>
      <c r="IWN35" s="116"/>
      <c r="IWQ35" s="15"/>
      <c r="IWR35" s="15"/>
      <c r="IWX35" s="118"/>
      <c r="IWY35" s="117"/>
      <c r="IWZ35" s="105"/>
      <c r="IXA35" s="117"/>
      <c r="IXI35" s="116"/>
      <c r="IXL35" s="15"/>
      <c r="IXM35" s="15"/>
      <c r="IXS35" s="118"/>
      <c r="IXT35" s="117"/>
      <c r="IXU35" s="105"/>
      <c r="IXV35" s="117"/>
      <c r="IYD35" s="116"/>
      <c r="IYG35" s="15"/>
      <c r="IYH35" s="15"/>
      <c r="IYN35" s="118"/>
      <c r="IYO35" s="117"/>
      <c r="IYP35" s="105"/>
      <c r="IYQ35" s="117"/>
      <c r="IYY35" s="116"/>
      <c r="IZB35" s="15"/>
      <c r="IZC35" s="15"/>
      <c r="IZI35" s="118"/>
      <c r="IZJ35" s="117"/>
      <c r="IZK35" s="105"/>
      <c r="IZL35" s="117"/>
      <c r="IZT35" s="116"/>
      <c r="IZW35" s="15"/>
      <c r="IZX35" s="15"/>
      <c r="JAD35" s="118"/>
      <c r="JAE35" s="117"/>
      <c r="JAF35" s="105"/>
      <c r="JAG35" s="117"/>
      <c r="JAO35" s="116"/>
      <c r="JAR35" s="15"/>
      <c r="JAS35" s="15"/>
      <c r="JAY35" s="118"/>
      <c r="JAZ35" s="117"/>
      <c r="JBA35" s="105"/>
      <c r="JBB35" s="117"/>
      <c r="JBJ35" s="116"/>
      <c r="JBM35" s="15"/>
      <c r="JBN35" s="15"/>
      <c r="JBT35" s="118"/>
      <c r="JBU35" s="117"/>
      <c r="JBV35" s="105"/>
      <c r="JBW35" s="117"/>
      <c r="JCE35" s="116"/>
      <c r="JCH35" s="15"/>
      <c r="JCI35" s="15"/>
      <c r="JCO35" s="118"/>
      <c r="JCP35" s="117"/>
      <c r="JCQ35" s="105"/>
      <c r="JCR35" s="117"/>
      <c r="JCZ35" s="116"/>
      <c r="JDC35" s="15"/>
      <c r="JDD35" s="15"/>
      <c r="JDJ35" s="118"/>
      <c r="JDK35" s="117"/>
      <c r="JDL35" s="105"/>
      <c r="JDM35" s="117"/>
      <c r="JDU35" s="116"/>
      <c r="JDX35" s="15"/>
      <c r="JDY35" s="15"/>
      <c r="JEE35" s="118"/>
      <c r="JEF35" s="117"/>
      <c r="JEG35" s="105"/>
      <c r="JEH35" s="117"/>
      <c r="JEP35" s="116"/>
      <c r="JES35" s="15"/>
      <c r="JET35" s="15"/>
      <c r="JEZ35" s="118"/>
      <c r="JFA35" s="117"/>
      <c r="JFB35" s="105"/>
      <c r="JFC35" s="117"/>
      <c r="JFK35" s="116"/>
      <c r="JFN35" s="15"/>
      <c r="JFO35" s="15"/>
      <c r="JFU35" s="118"/>
      <c r="JFV35" s="117"/>
      <c r="JFW35" s="105"/>
      <c r="JFX35" s="117"/>
      <c r="JGF35" s="116"/>
      <c r="JGI35" s="15"/>
      <c r="JGJ35" s="15"/>
      <c r="JGP35" s="118"/>
      <c r="JGQ35" s="117"/>
      <c r="JGR35" s="105"/>
      <c r="JGS35" s="117"/>
      <c r="JHA35" s="116"/>
      <c r="JHD35" s="15"/>
      <c r="JHE35" s="15"/>
      <c r="JHK35" s="118"/>
      <c r="JHL35" s="117"/>
      <c r="JHM35" s="105"/>
      <c r="JHN35" s="117"/>
      <c r="JHV35" s="116"/>
      <c r="JHY35" s="15"/>
      <c r="JHZ35" s="15"/>
      <c r="JIF35" s="118"/>
      <c r="JIG35" s="117"/>
      <c r="JIH35" s="105"/>
      <c r="JII35" s="117"/>
      <c r="JIQ35" s="116"/>
      <c r="JIT35" s="15"/>
      <c r="JIU35" s="15"/>
      <c r="JJA35" s="118"/>
      <c r="JJB35" s="117"/>
      <c r="JJC35" s="105"/>
      <c r="JJD35" s="117"/>
      <c r="JJL35" s="116"/>
      <c r="JJO35" s="15"/>
      <c r="JJP35" s="15"/>
      <c r="JJV35" s="118"/>
      <c r="JJW35" s="117"/>
      <c r="JJX35" s="105"/>
      <c r="JJY35" s="117"/>
      <c r="JKG35" s="116"/>
      <c r="JKJ35" s="15"/>
      <c r="JKK35" s="15"/>
      <c r="JKQ35" s="118"/>
      <c r="JKR35" s="117"/>
      <c r="JKS35" s="105"/>
      <c r="JKT35" s="117"/>
      <c r="JLB35" s="116"/>
      <c r="JLE35" s="15"/>
      <c r="JLF35" s="15"/>
      <c r="JLL35" s="118"/>
      <c r="JLM35" s="117"/>
      <c r="JLN35" s="105"/>
      <c r="JLO35" s="117"/>
      <c r="JLW35" s="116"/>
      <c r="JLZ35" s="15"/>
      <c r="JMA35" s="15"/>
      <c r="JMG35" s="118"/>
      <c r="JMH35" s="117"/>
      <c r="JMI35" s="105"/>
      <c r="JMJ35" s="117"/>
      <c r="JMR35" s="116"/>
      <c r="JMU35" s="15"/>
      <c r="JMV35" s="15"/>
      <c r="JNB35" s="118"/>
      <c r="JNC35" s="117"/>
      <c r="JND35" s="105"/>
      <c r="JNE35" s="117"/>
      <c r="JNM35" s="116"/>
      <c r="JNP35" s="15"/>
      <c r="JNQ35" s="15"/>
      <c r="JNW35" s="118"/>
      <c r="JNX35" s="117"/>
      <c r="JNY35" s="105"/>
      <c r="JNZ35" s="117"/>
      <c r="JOH35" s="116"/>
      <c r="JOK35" s="15"/>
      <c r="JOL35" s="15"/>
      <c r="JOR35" s="118"/>
      <c r="JOS35" s="117"/>
      <c r="JOT35" s="105"/>
      <c r="JOU35" s="117"/>
      <c r="JPC35" s="116"/>
      <c r="JPF35" s="15"/>
      <c r="JPG35" s="15"/>
      <c r="JPM35" s="118"/>
      <c r="JPN35" s="117"/>
      <c r="JPO35" s="105"/>
      <c r="JPP35" s="117"/>
      <c r="JPX35" s="116"/>
      <c r="JQA35" s="15"/>
      <c r="JQB35" s="15"/>
      <c r="JQH35" s="118"/>
      <c r="JQI35" s="117"/>
      <c r="JQJ35" s="105"/>
      <c r="JQK35" s="117"/>
      <c r="JQS35" s="116"/>
      <c r="JQV35" s="15"/>
      <c r="JQW35" s="15"/>
      <c r="JRC35" s="118"/>
      <c r="JRD35" s="117"/>
      <c r="JRE35" s="105"/>
      <c r="JRF35" s="117"/>
      <c r="JRN35" s="116"/>
      <c r="JRQ35" s="15"/>
      <c r="JRR35" s="15"/>
      <c r="JRX35" s="118"/>
      <c r="JRY35" s="117"/>
      <c r="JRZ35" s="105"/>
      <c r="JSA35" s="117"/>
      <c r="JSI35" s="116"/>
      <c r="JSL35" s="15"/>
      <c r="JSM35" s="15"/>
      <c r="JSS35" s="118"/>
      <c r="JST35" s="117"/>
      <c r="JSU35" s="105"/>
      <c r="JSV35" s="117"/>
      <c r="JTD35" s="116"/>
      <c r="JTG35" s="15"/>
      <c r="JTH35" s="15"/>
      <c r="JTN35" s="118"/>
      <c r="JTO35" s="117"/>
      <c r="JTP35" s="105"/>
      <c r="JTQ35" s="117"/>
      <c r="JTY35" s="116"/>
      <c r="JUB35" s="15"/>
      <c r="JUC35" s="15"/>
      <c r="JUI35" s="118"/>
      <c r="JUJ35" s="117"/>
      <c r="JUK35" s="105"/>
      <c r="JUL35" s="117"/>
      <c r="JUT35" s="116"/>
      <c r="JUW35" s="15"/>
      <c r="JUX35" s="15"/>
      <c r="JVD35" s="118"/>
      <c r="JVE35" s="117"/>
      <c r="JVF35" s="105"/>
      <c r="JVG35" s="117"/>
      <c r="JVO35" s="116"/>
      <c r="JVR35" s="15"/>
      <c r="JVS35" s="15"/>
      <c r="JVY35" s="118"/>
      <c r="JVZ35" s="117"/>
      <c r="JWA35" s="105"/>
      <c r="JWB35" s="117"/>
      <c r="JWJ35" s="116"/>
      <c r="JWM35" s="15"/>
      <c r="JWN35" s="15"/>
      <c r="JWT35" s="118"/>
      <c r="JWU35" s="117"/>
      <c r="JWV35" s="105"/>
      <c r="JWW35" s="117"/>
      <c r="JXE35" s="116"/>
      <c r="JXH35" s="15"/>
      <c r="JXI35" s="15"/>
      <c r="JXO35" s="118"/>
      <c r="JXP35" s="117"/>
      <c r="JXQ35" s="105"/>
      <c r="JXR35" s="117"/>
      <c r="JXZ35" s="116"/>
      <c r="JYC35" s="15"/>
      <c r="JYD35" s="15"/>
      <c r="JYJ35" s="118"/>
      <c r="JYK35" s="117"/>
      <c r="JYL35" s="105"/>
      <c r="JYM35" s="117"/>
      <c r="JYU35" s="116"/>
      <c r="JYX35" s="15"/>
      <c r="JYY35" s="15"/>
      <c r="JZE35" s="118"/>
      <c r="JZF35" s="117"/>
      <c r="JZG35" s="105"/>
      <c r="JZH35" s="117"/>
      <c r="JZP35" s="116"/>
      <c r="JZS35" s="15"/>
      <c r="JZT35" s="15"/>
      <c r="JZZ35" s="118"/>
      <c r="KAA35" s="117"/>
      <c r="KAB35" s="105"/>
      <c r="KAC35" s="117"/>
      <c r="KAK35" s="116"/>
      <c r="KAN35" s="15"/>
      <c r="KAO35" s="15"/>
      <c r="KAU35" s="118"/>
      <c r="KAV35" s="117"/>
      <c r="KAW35" s="105"/>
      <c r="KAX35" s="117"/>
      <c r="KBF35" s="116"/>
      <c r="KBI35" s="15"/>
      <c r="KBJ35" s="15"/>
      <c r="KBP35" s="118"/>
      <c r="KBQ35" s="117"/>
      <c r="KBR35" s="105"/>
      <c r="KBS35" s="117"/>
      <c r="KCA35" s="116"/>
      <c r="KCD35" s="15"/>
      <c r="KCE35" s="15"/>
      <c r="KCK35" s="118"/>
      <c r="KCL35" s="117"/>
      <c r="KCM35" s="105"/>
      <c r="KCN35" s="117"/>
      <c r="KCV35" s="116"/>
      <c r="KCY35" s="15"/>
      <c r="KCZ35" s="15"/>
      <c r="KDF35" s="118"/>
      <c r="KDG35" s="117"/>
      <c r="KDH35" s="105"/>
      <c r="KDI35" s="117"/>
      <c r="KDQ35" s="116"/>
      <c r="KDT35" s="15"/>
      <c r="KDU35" s="15"/>
      <c r="KEA35" s="118"/>
      <c r="KEB35" s="117"/>
      <c r="KEC35" s="105"/>
      <c r="KED35" s="117"/>
      <c r="KEL35" s="116"/>
      <c r="KEO35" s="15"/>
      <c r="KEP35" s="15"/>
      <c r="KEV35" s="118"/>
      <c r="KEW35" s="117"/>
      <c r="KEX35" s="105"/>
      <c r="KEY35" s="117"/>
      <c r="KFG35" s="116"/>
      <c r="KFJ35" s="15"/>
      <c r="KFK35" s="15"/>
      <c r="KFQ35" s="118"/>
      <c r="KFR35" s="117"/>
      <c r="KFS35" s="105"/>
      <c r="KFT35" s="117"/>
      <c r="KGB35" s="116"/>
      <c r="KGE35" s="15"/>
      <c r="KGF35" s="15"/>
      <c r="KGL35" s="118"/>
      <c r="KGM35" s="117"/>
      <c r="KGN35" s="105"/>
      <c r="KGO35" s="117"/>
      <c r="KGW35" s="116"/>
      <c r="KGZ35" s="15"/>
      <c r="KHA35" s="15"/>
      <c r="KHG35" s="118"/>
      <c r="KHH35" s="117"/>
      <c r="KHI35" s="105"/>
      <c r="KHJ35" s="117"/>
      <c r="KHR35" s="116"/>
      <c r="KHU35" s="15"/>
      <c r="KHV35" s="15"/>
      <c r="KIB35" s="118"/>
      <c r="KIC35" s="117"/>
      <c r="KID35" s="105"/>
      <c r="KIE35" s="117"/>
      <c r="KIM35" s="116"/>
      <c r="KIP35" s="15"/>
      <c r="KIQ35" s="15"/>
      <c r="KIW35" s="118"/>
      <c r="KIX35" s="117"/>
      <c r="KIY35" s="105"/>
      <c r="KIZ35" s="117"/>
      <c r="KJH35" s="116"/>
      <c r="KJK35" s="15"/>
      <c r="KJL35" s="15"/>
      <c r="KJR35" s="118"/>
      <c r="KJS35" s="117"/>
      <c r="KJT35" s="105"/>
      <c r="KJU35" s="117"/>
      <c r="KKC35" s="116"/>
      <c r="KKF35" s="15"/>
      <c r="KKG35" s="15"/>
      <c r="KKM35" s="118"/>
      <c r="KKN35" s="117"/>
      <c r="KKO35" s="105"/>
      <c r="KKP35" s="117"/>
      <c r="KKX35" s="116"/>
      <c r="KLA35" s="15"/>
      <c r="KLB35" s="15"/>
      <c r="KLH35" s="118"/>
      <c r="KLI35" s="117"/>
      <c r="KLJ35" s="105"/>
      <c r="KLK35" s="117"/>
      <c r="KLS35" s="116"/>
      <c r="KLV35" s="15"/>
      <c r="KLW35" s="15"/>
      <c r="KMC35" s="118"/>
      <c r="KMD35" s="117"/>
      <c r="KME35" s="105"/>
      <c r="KMF35" s="117"/>
      <c r="KMN35" s="116"/>
      <c r="KMQ35" s="15"/>
      <c r="KMR35" s="15"/>
      <c r="KMX35" s="118"/>
      <c r="KMY35" s="117"/>
      <c r="KMZ35" s="105"/>
      <c r="KNA35" s="117"/>
      <c r="KNI35" s="116"/>
      <c r="KNL35" s="15"/>
      <c r="KNM35" s="15"/>
      <c r="KNS35" s="118"/>
      <c r="KNT35" s="117"/>
      <c r="KNU35" s="105"/>
      <c r="KNV35" s="117"/>
      <c r="KOD35" s="116"/>
      <c r="KOG35" s="15"/>
      <c r="KOH35" s="15"/>
      <c r="KON35" s="118"/>
      <c r="KOO35" s="117"/>
      <c r="KOP35" s="105"/>
      <c r="KOQ35" s="117"/>
      <c r="KOY35" s="116"/>
      <c r="KPB35" s="15"/>
      <c r="KPC35" s="15"/>
      <c r="KPI35" s="118"/>
      <c r="KPJ35" s="117"/>
      <c r="KPK35" s="105"/>
      <c r="KPL35" s="117"/>
      <c r="KPT35" s="116"/>
      <c r="KPW35" s="15"/>
      <c r="KPX35" s="15"/>
      <c r="KQD35" s="118"/>
      <c r="KQE35" s="117"/>
      <c r="KQF35" s="105"/>
      <c r="KQG35" s="117"/>
      <c r="KQO35" s="116"/>
      <c r="KQR35" s="15"/>
      <c r="KQS35" s="15"/>
      <c r="KQY35" s="118"/>
      <c r="KQZ35" s="117"/>
      <c r="KRA35" s="105"/>
      <c r="KRB35" s="117"/>
      <c r="KRJ35" s="116"/>
      <c r="KRM35" s="15"/>
      <c r="KRN35" s="15"/>
      <c r="KRT35" s="118"/>
      <c r="KRU35" s="117"/>
      <c r="KRV35" s="105"/>
      <c r="KRW35" s="117"/>
      <c r="KSE35" s="116"/>
      <c r="KSH35" s="15"/>
      <c r="KSI35" s="15"/>
      <c r="KSO35" s="118"/>
      <c r="KSP35" s="117"/>
      <c r="KSQ35" s="105"/>
      <c r="KSR35" s="117"/>
      <c r="KSZ35" s="116"/>
      <c r="KTC35" s="15"/>
      <c r="KTD35" s="15"/>
      <c r="KTJ35" s="118"/>
      <c r="KTK35" s="117"/>
      <c r="KTL35" s="105"/>
      <c r="KTM35" s="117"/>
      <c r="KTU35" s="116"/>
      <c r="KTX35" s="15"/>
      <c r="KTY35" s="15"/>
      <c r="KUE35" s="118"/>
      <c r="KUF35" s="117"/>
      <c r="KUG35" s="105"/>
      <c r="KUH35" s="117"/>
      <c r="KUP35" s="116"/>
      <c r="KUS35" s="15"/>
      <c r="KUT35" s="15"/>
      <c r="KUZ35" s="118"/>
      <c r="KVA35" s="117"/>
      <c r="KVB35" s="105"/>
      <c r="KVC35" s="117"/>
      <c r="KVK35" s="116"/>
      <c r="KVN35" s="15"/>
      <c r="KVO35" s="15"/>
      <c r="KVU35" s="118"/>
      <c r="KVV35" s="117"/>
      <c r="KVW35" s="105"/>
      <c r="KVX35" s="117"/>
      <c r="KWF35" s="116"/>
      <c r="KWI35" s="15"/>
      <c r="KWJ35" s="15"/>
      <c r="KWP35" s="118"/>
      <c r="KWQ35" s="117"/>
      <c r="KWR35" s="105"/>
      <c r="KWS35" s="117"/>
      <c r="KXA35" s="116"/>
      <c r="KXD35" s="15"/>
      <c r="KXE35" s="15"/>
      <c r="KXK35" s="118"/>
      <c r="KXL35" s="117"/>
      <c r="KXM35" s="105"/>
      <c r="KXN35" s="117"/>
      <c r="KXV35" s="116"/>
      <c r="KXY35" s="15"/>
      <c r="KXZ35" s="15"/>
      <c r="KYF35" s="118"/>
      <c r="KYG35" s="117"/>
      <c r="KYH35" s="105"/>
      <c r="KYI35" s="117"/>
      <c r="KYQ35" s="116"/>
      <c r="KYT35" s="15"/>
      <c r="KYU35" s="15"/>
      <c r="KZA35" s="118"/>
      <c r="KZB35" s="117"/>
      <c r="KZC35" s="105"/>
      <c r="KZD35" s="117"/>
      <c r="KZL35" s="116"/>
      <c r="KZO35" s="15"/>
      <c r="KZP35" s="15"/>
      <c r="KZV35" s="118"/>
      <c r="KZW35" s="117"/>
      <c r="KZX35" s="105"/>
      <c r="KZY35" s="117"/>
      <c r="LAG35" s="116"/>
      <c r="LAJ35" s="15"/>
      <c r="LAK35" s="15"/>
      <c r="LAQ35" s="118"/>
      <c r="LAR35" s="117"/>
      <c r="LAS35" s="105"/>
      <c r="LAT35" s="117"/>
      <c r="LBB35" s="116"/>
      <c r="LBE35" s="15"/>
      <c r="LBF35" s="15"/>
      <c r="LBL35" s="118"/>
      <c r="LBM35" s="117"/>
      <c r="LBN35" s="105"/>
      <c r="LBO35" s="117"/>
      <c r="LBW35" s="116"/>
      <c r="LBZ35" s="15"/>
      <c r="LCA35" s="15"/>
      <c r="LCG35" s="118"/>
      <c r="LCH35" s="117"/>
      <c r="LCI35" s="105"/>
      <c r="LCJ35" s="117"/>
      <c r="LCR35" s="116"/>
      <c r="LCU35" s="15"/>
      <c r="LCV35" s="15"/>
      <c r="LDB35" s="118"/>
      <c r="LDC35" s="117"/>
      <c r="LDD35" s="105"/>
      <c r="LDE35" s="117"/>
      <c r="LDM35" s="116"/>
      <c r="LDP35" s="15"/>
      <c r="LDQ35" s="15"/>
      <c r="LDW35" s="118"/>
      <c r="LDX35" s="117"/>
      <c r="LDY35" s="105"/>
      <c r="LDZ35" s="117"/>
      <c r="LEH35" s="116"/>
      <c r="LEK35" s="15"/>
      <c r="LEL35" s="15"/>
      <c r="LER35" s="118"/>
      <c r="LES35" s="117"/>
      <c r="LET35" s="105"/>
      <c r="LEU35" s="117"/>
      <c r="LFC35" s="116"/>
      <c r="LFF35" s="15"/>
      <c r="LFG35" s="15"/>
      <c r="LFM35" s="118"/>
      <c r="LFN35" s="117"/>
      <c r="LFO35" s="105"/>
      <c r="LFP35" s="117"/>
      <c r="LFX35" s="116"/>
      <c r="LGA35" s="15"/>
      <c r="LGB35" s="15"/>
      <c r="LGH35" s="118"/>
      <c r="LGI35" s="117"/>
      <c r="LGJ35" s="105"/>
      <c r="LGK35" s="117"/>
      <c r="LGS35" s="116"/>
      <c r="LGV35" s="15"/>
      <c r="LGW35" s="15"/>
      <c r="LHC35" s="118"/>
      <c r="LHD35" s="117"/>
      <c r="LHE35" s="105"/>
      <c r="LHF35" s="117"/>
      <c r="LHN35" s="116"/>
      <c r="LHQ35" s="15"/>
      <c r="LHR35" s="15"/>
      <c r="LHX35" s="118"/>
      <c r="LHY35" s="117"/>
      <c r="LHZ35" s="105"/>
      <c r="LIA35" s="117"/>
      <c r="LII35" s="116"/>
      <c r="LIL35" s="15"/>
      <c r="LIM35" s="15"/>
      <c r="LIS35" s="118"/>
      <c r="LIT35" s="117"/>
      <c r="LIU35" s="105"/>
      <c r="LIV35" s="117"/>
      <c r="LJD35" s="116"/>
      <c r="LJG35" s="15"/>
      <c r="LJH35" s="15"/>
      <c r="LJN35" s="118"/>
      <c r="LJO35" s="117"/>
      <c r="LJP35" s="105"/>
      <c r="LJQ35" s="117"/>
      <c r="LJY35" s="116"/>
      <c r="LKB35" s="15"/>
      <c r="LKC35" s="15"/>
      <c r="LKI35" s="118"/>
      <c r="LKJ35" s="117"/>
      <c r="LKK35" s="105"/>
      <c r="LKL35" s="117"/>
      <c r="LKT35" s="116"/>
      <c r="LKW35" s="15"/>
      <c r="LKX35" s="15"/>
      <c r="LLD35" s="118"/>
      <c r="LLE35" s="117"/>
      <c r="LLF35" s="105"/>
      <c r="LLG35" s="117"/>
      <c r="LLO35" s="116"/>
      <c r="LLR35" s="15"/>
      <c r="LLS35" s="15"/>
      <c r="LLY35" s="118"/>
      <c r="LLZ35" s="117"/>
      <c r="LMA35" s="105"/>
      <c r="LMB35" s="117"/>
      <c r="LMJ35" s="116"/>
      <c r="LMM35" s="15"/>
      <c r="LMN35" s="15"/>
      <c r="LMT35" s="118"/>
      <c r="LMU35" s="117"/>
      <c r="LMV35" s="105"/>
      <c r="LMW35" s="117"/>
      <c r="LNE35" s="116"/>
      <c r="LNH35" s="15"/>
      <c r="LNI35" s="15"/>
      <c r="LNO35" s="118"/>
      <c r="LNP35" s="117"/>
      <c r="LNQ35" s="105"/>
      <c r="LNR35" s="117"/>
      <c r="LNZ35" s="116"/>
      <c r="LOC35" s="15"/>
      <c r="LOD35" s="15"/>
      <c r="LOJ35" s="118"/>
      <c r="LOK35" s="117"/>
      <c r="LOL35" s="105"/>
      <c r="LOM35" s="117"/>
      <c r="LOU35" s="116"/>
      <c r="LOX35" s="15"/>
      <c r="LOY35" s="15"/>
      <c r="LPE35" s="118"/>
      <c r="LPF35" s="117"/>
      <c r="LPG35" s="105"/>
      <c r="LPH35" s="117"/>
      <c r="LPP35" s="116"/>
      <c r="LPS35" s="15"/>
      <c r="LPT35" s="15"/>
      <c r="LPZ35" s="118"/>
      <c r="LQA35" s="117"/>
      <c r="LQB35" s="105"/>
      <c r="LQC35" s="117"/>
      <c r="LQK35" s="116"/>
      <c r="LQN35" s="15"/>
      <c r="LQO35" s="15"/>
      <c r="LQU35" s="118"/>
      <c r="LQV35" s="117"/>
      <c r="LQW35" s="105"/>
      <c r="LQX35" s="117"/>
      <c r="LRF35" s="116"/>
      <c r="LRI35" s="15"/>
      <c r="LRJ35" s="15"/>
      <c r="LRP35" s="118"/>
      <c r="LRQ35" s="117"/>
      <c r="LRR35" s="105"/>
      <c r="LRS35" s="117"/>
      <c r="LSA35" s="116"/>
      <c r="LSD35" s="15"/>
      <c r="LSE35" s="15"/>
      <c r="LSK35" s="118"/>
      <c r="LSL35" s="117"/>
      <c r="LSM35" s="105"/>
      <c r="LSN35" s="117"/>
      <c r="LSV35" s="116"/>
      <c r="LSY35" s="15"/>
      <c r="LSZ35" s="15"/>
      <c r="LTF35" s="118"/>
      <c r="LTG35" s="117"/>
      <c r="LTH35" s="105"/>
      <c r="LTI35" s="117"/>
      <c r="LTQ35" s="116"/>
      <c r="LTT35" s="15"/>
      <c r="LTU35" s="15"/>
      <c r="LUA35" s="118"/>
      <c r="LUB35" s="117"/>
      <c r="LUC35" s="105"/>
      <c r="LUD35" s="117"/>
      <c r="LUL35" s="116"/>
      <c r="LUO35" s="15"/>
      <c r="LUP35" s="15"/>
      <c r="LUV35" s="118"/>
      <c r="LUW35" s="117"/>
      <c r="LUX35" s="105"/>
      <c r="LUY35" s="117"/>
      <c r="LVG35" s="116"/>
      <c r="LVJ35" s="15"/>
      <c r="LVK35" s="15"/>
      <c r="LVQ35" s="118"/>
      <c r="LVR35" s="117"/>
      <c r="LVS35" s="105"/>
      <c r="LVT35" s="117"/>
      <c r="LWB35" s="116"/>
      <c r="LWE35" s="15"/>
      <c r="LWF35" s="15"/>
      <c r="LWL35" s="118"/>
      <c r="LWM35" s="117"/>
      <c r="LWN35" s="105"/>
      <c r="LWO35" s="117"/>
      <c r="LWW35" s="116"/>
      <c r="LWZ35" s="15"/>
      <c r="LXA35" s="15"/>
      <c r="LXG35" s="118"/>
      <c r="LXH35" s="117"/>
      <c r="LXI35" s="105"/>
      <c r="LXJ35" s="117"/>
      <c r="LXR35" s="116"/>
      <c r="LXU35" s="15"/>
      <c r="LXV35" s="15"/>
      <c r="LYB35" s="118"/>
      <c r="LYC35" s="117"/>
      <c r="LYD35" s="105"/>
      <c r="LYE35" s="117"/>
      <c r="LYM35" s="116"/>
      <c r="LYP35" s="15"/>
      <c r="LYQ35" s="15"/>
      <c r="LYW35" s="118"/>
      <c r="LYX35" s="117"/>
      <c r="LYY35" s="105"/>
      <c r="LYZ35" s="117"/>
      <c r="LZH35" s="116"/>
      <c r="LZK35" s="15"/>
      <c r="LZL35" s="15"/>
      <c r="LZR35" s="118"/>
      <c r="LZS35" s="117"/>
      <c r="LZT35" s="105"/>
      <c r="LZU35" s="117"/>
      <c r="MAC35" s="116"/>
      <c r="MAF35" s="15"/>
      <c r="MAG35" s="15"/>
      <c r="MAM35" s="118"/>
      <c r="MAN35" s="117"/>
      <c r="MAO35" s="105"/>
      <c r="MAP35" s="117"/>
      <c r="MAX35" s="116"/>
      <c r="MBA35" s="15"/>
      <c r="MBB35" s="15"/>
      <c r="MBH35" s="118"/>
      <c r="MBI35" s="117"/>
      <c r="MBJ35" s="105"/>
      <c r="MBK35" s="117"/>
      <c r="MBS35" s="116"/>
      <c r="MBV35" s="15"/>
      <c r="MBW35" s="15"/>
      <c r="MCC35" s="118"/>
      <c r="MCD35" s="117"/>
      <c r="MCE35" s="105"/>
      <c r="MCF35" s="117"/>
      <c r="MCN35" s="116"/>
      <c r="MCQ35" s="15"/>
      <c r="MCR35" s="15"/>
      <c r="MCX35" s="118"/>
      <c r="MCY35" s="117"/>
      <c r="MCZ35" s="105"/>
      <c r="MDA35" s="117"/>
      <c r="MDI35" s="116"/>
      <c r="MDL35" s="15"/>
      <c r="MDM35" s="15"/>
      <c r="MDS35" s="118"/>
      <c r="MDT35" s="117"/>
      <c r="MDU35" s="105"/>
      <c r="MDV35" s="117"/>
      <c r="MED35" s="116"/>
      <c r="MEG35" s="15"/>
      <c r="MEH35" s="15"/>
      <c r="MEN35" s="118"/>
      <c r="MEO35" s="117"/>
      <c r="MEP35" s="105"/>
      <c r="MEQ35" s="117"/>
      <c r="MEY35" s="116"/>
      <c r="MFB35" s="15"/>
      <c r="MFC35" s="15"/>
      <c r="MFI35" s="118"/>
      <c r="MFJ35" s="117"/>
      <c r="MFK35" s="105"/>
      <c r="MFL35" s="117"/>
      <c r="MFT35" s="116"/>
      <c r="MFW35" s="15"/>
      <c r="MFX35" s="15"/>
      <c r="MGD35" s="118"/>
      <c r="MGE35" s="117"/>
      <c r="MGF35" s="105"/>
      <c r="MGG35" s="117"/>
      <c r="MGO35" s="116"/>
      <c r="MGR35" s="15"/>
      <c r="MGS35" s="15"/>
      <c r="MGY35" s="118"/>
      <c r="MGZ35" s="117"/>
      <c r="MHA35" s="105"/>
      <c r="MHB35" s="117"/>
      <c r="MHJ35" s="116"/>
      <c r="MHM35" s="15"/>
      <c r="MHN35" s="15"/>
      <c r="MHT35" s="118"/>
      <c r="MHU35" s="117"/>
      <c r="MHV35" s="105"/>
      <c r="MHW35" s="117"/>
      <c r="MIE35" s="116"/>
      <c r="MIH35" s="15"/>
      <c r="MII35" s="15"/>
      <c r="MIO35" s="118"/>
      <c r="MIP35" s="117"/>
      <c r="MIQ35" s="105"/>
      <c r="MIR35" s="117"/>
      <c r="MIZ35" s="116"/>
      <c r="MJC35" s="15"/>
      <c r="MJD35" s="15"/>
      <c r="MJJ35" s="118"/>
      <c r="MJK35" s="117"/>
      <c r="MJL35" s="105"/>
      <c r="MJM35" s="117"/>
      <c r="MJU35" s="116"/>
      <c r="MJX35" s="15"/>
      <c r="MJY35" s="15"/>
      <c r="MKE35" s="118"/>
      <c r="MKF35" s="117"/>
      <c r="MKG35" s="105"/>
      <c r="MKH35" s="117"/>
      <c r="MKP35" s="116"/>
      <c r="MKS35" s="15"/>
      <c r="MKT35" s="15"/>
      <c r="MKZ35" s="118"/>
      <c r="MLA35" s="117"/>
      <c r="MLB35" s="105"/>
      <c r="MLC35" s="117"/>
      <c r="MLK35" s="116"/>
      <c r="MLN35" s="15"/>
      <c r="MLO35" s="15"/>
      <c r="MLU35" s="118"/>
      <c r="MLV35" s="117"/>
      <c r="MLW35" s="105"/>
      <c r="MLX35" s="117"/>
      <c r="MMF35" s="116"/>
      <c r="MMI35" s="15"/>
      <c r="MMJ35" s="15"/>
      <c r="MMP35" s="118"/>
      <c r="MMQ35" s="117"/>
      <c r="MMR35" s="105"/>
      <c r="MMS35" s="117"/>
      <c r="MNA35" s="116"/>
      <c r="MND35" s="15"/>
      <c r="MNE35" s="15"/>
      <c r="MNK35" s="118"/>
      <c r="MNL35" s="117"/>
      <c r="MNM35" s="105"/>
      <c r="MNN35" s="117"/>
      <c r="MNV35" s="116"/>
      <c r="MNY35" s="15"/>
      <c r="MNZ35" s="15"/>
      <c r="MOF35" s="118"/>
      <c r="MOG35" s="117"/>
      <c r="MOH35" s="105"/>
      <c r="MOI35" s="117"/>
      <c r="MOQ35" s="116"/>
      <c r="MOT35" s="15"/>
      <c r="MOU35" s="15"/>
      <c r="MPA35" s="118"/>
      <c r="MPB35" s="117"/>
      <c r="MPC35" s="105"/>
      <c r="MPD35" s="117"/>
      <c r="MPL35" s="116"/>
      <c r="MPO35" s="15"/>
      <c r="MPP35" s="15"/>
      <c r="MPV35" s="118"/>
      <c r="MPW35" s="117"/>
      <c r="MPX35" s="105"/>
      <c r="MPY35" s="117"/>
      <c r="MQG35" s="116"/>
      <c r="MQJ35" s="15"/>
      <c r="MQK35" s="15"/>
      <c r="MQQ35" s="118"/>
      <c r="MQR35" s="117"/>
      <c r="MQS35" s="105"/>
      <c r="MQT35" s="117"/>
      <c r="MRB35" s="116"/>
      <c r="MRE35" s="15"/>
      <c r="MRF35" s="15"/>
      <c r="MRL35" s="118"/>
      <c r="MRM35" s="117"/>
      <c r="MRN35" s="105"/>
      <c r="MRO35" s="117"/>
      <c r="MRW35" s="116"/>
      <c r="MRZ35" s="15"/>
      <c r="MSA35" s="15"/>
      <c r="MSG35" s="118"/>
      <c r="MSH35" s="117"/>
      <c r="MSI35" s="105"/>
      <c r="MSJ35" s="117"/>
      <c r="MSR35" s="116"/>
      <c r="MSU35" s="15"/>
      <c r="MSV35" s="15"/>
      <c r="MTB35" s="118"/>
      <c r="MTC35" s="117"/>
      <c r="MTD35" s="105"/>
      <c r="MTE35" s="117"/>
      <c r="MTM35" s="116"/>
      <c r="MTP35" s="15"/>
      <c r="MTQ35" s="15"/>
      <c r="MTW35" s="118"/>
      <c r="MTX35" s="117"/>
      <c r="MTY35" s="105"/>
      <c r="MTZ35" s="117"/>
      <c r="MUH35" s="116"/>
      <c r="MUK35" s="15"/>
      <c r="MUL35" s="15"/>
      <c r="MUR35" s="118"/>
      <c r="MUS35" s="117"/>
      <c r="MUT35" s="105"/>
      <c r="MUU35" s="117"/>
      <c r="MVC35" s="116"/>
      <c r="MVF35" s="15"/>
      <c r="MVG35" s="15"/>
      <c r="MVM35" s="118"/>
      <c r="MVN35" s="117"/>
      <c r="MVO35" s="105"/>
      <c r="MVP35" s="117"/>
      <c r="MVX35" s="116"/>
      <c r="MWA35" s="15"/>
      <c r="MWB35" s="15"/>
      <c r="MWH35" s="118"/>
      <c r="MWI35" s="117"/>
      <c r="MWJ35" s="105"/>
      <c r="MWK35" s="117"/>
      <c r="MWS35" s="116"/>
      <c r="MWV35" s="15"/>
      <c r="MWW35" s="15"/>
      <c r="MXC35" s="118"/>
      <c r="MXD35" s="117"/>
      <c r="MXE35" s="105"/>
      <c r="MXF35" s="117"/>
      <c r="MXN35" s="116"/>
      <c r="MXQ35" s="15"/>
      <c r="MXR35" s="15"/>
      <c r="MXX35" s="118"/>
      <c r="MXY35" s="117"/>
      <c r="MXZ35" s="105"/>
      <c r="MYA35" s="117"/>
      <c r="MYI35" s="116"/>
      <c r="MYL35" s="15"/>
      <c r="MYM35" s="15"/>
      <c r="MYS35" s="118"/>
      <c r="MYT35" s="117"/>
      <c r="MYU35" s="105"/>
      <c r="MYV35" s="117"/>
      <c r="MZD35" s="116"/>
      <c r="MZG35" s="15"/>
      <c r="MZH35" s="15"/>
      <c r="MZN35" s="118"/>
      <c r="MZO35" s="117"/>
      <c r="MZP35" s="105"/>
      <c r="MZQ35" s="117"/>
      <c r="MZY35" s="116"/>
      <c r="NAB35" s="15"/>
      <c r="NAC35" s="15"/>
      <c r="NAI35" s="118"/>
      <c r="NAJ35" s="117"/>
      <c r="NAK35" s="105"/>
      <c r="NAL35" s="117"/>
      <c r="NAT35" s="116"/>
      <c r="NAW35" s="15"/>
      <c r="NAX35" s="15"/>
      <c r="NBD35" s="118"/>
      <c r="NBE35" s="117"/>
      <c r="NBF35" s="105"/>
      <c r="NBG35" s="117"/>
      <c r="NBO35" s="116"/>
      <c r="NBR35" s="15"/>
      <c r="NBS35" s="15"/>
      <c r="NBY35" s="118"/>
      <c r="NBZ35" s="117"/>
      <c r="NCA35" s="105"/>
      <c r="NCB35" s="117"/>
      <c r="NCJ35" s="116"/>
      <c r="NCM35" s="15"/>
      <c r="NCN35" s="15"/>
      <c r="NCT35" s="118"/>
      <c r="NCU35" s="117"/>
      <c r="NCV35" s="105"/>
      <c r="NCW35" s="117"/>
      <c r="NDE35" s="116"/>
      <c r="NDH35" s="15"/>
      <c r="NDI35" s="15"/>
      <c r="NDO35" s="118"/>
      <c r="NDP35" s="117"/>
      <c r="NDQ35" s="105"/>
      <c r="NDR35" s="117"/>
      <c r="NDZ35" s="116"/>
      <c r="NEC35" s="15"/>
      <c r="NED35" s="15"/>
      <c r="NEJ35" s="118"/>
      <c r="NEK35" s="117"/>
      <c r="NEL35" s="105"/>
      <c r="NEM35" s="117"/>
      <c r="NEU35" s="116"/>
      <c r="NEX35" s="15"/>
      <c r="NEY35" s="15"/>
      <c r="NFE35" s="118"/>
      <c r="NFF35" s="117"/>
      <c r="NFG35" s="105"/>
      <c r="NFH35" s="117"/>
      <c r="NFP35" s="116"/>
      <c r="NFS35" s="15"/>
      <c r="NFT35" s="15"/>
      <c r="NFZ35" s="118"/>
      <c r="NGA35" s="117"/>
      <c r="NGB35" s="105"/>
      <c r="NGC35" s="117"/>
      <c r="NGK35" s="116"/>
      <c r="NGN35" s="15"/>
      <c r="NGO35" s="15"/>
      <c r="NGU35" s="118"/>
      <c r="NGV35" s="117"/>
      <c r="NGW35" s="105"/>
      <c r="NGX35" s="117"/>
      <c r="NHF35" s="116"/>
      <c r="NHI35" s="15"/>
      <c r="NHJ35" s="15"/>
      <c r="NHP35" s="118"/>
      <c r="NHQ35" s="117"/>
      <c r="NHR35" s="105"/>
      <c r="NHS35" s="117"/>
      <c r="NIA35" s="116"/>
      <c r="NID35" s="15"/>
      <c r="NIE35" s="15"/>
      <c r="NIK35" s="118"/>
      <c r="NIL35" s="117"/>
      <c r="NIM35" s="105"/>
      <c r="NIN35" s="117"/>
      <c r="NIV35" s="116"/>
      <c r="NIY35" s="15"/>
      <c r="NIZ35" s="15"/>
      <c r="NJF35" s="118"/>
      <c r="NJG35" s="117"/>
      <c r="NJH35" s="105"/>
      <c r="NJI35" s="117"/>
      <c r="NJQ35" s="116"/>
      <c r="NJT35" s="15"/>
      <c r="NJU35" s="15"/>
      <c r="NKA35" s="118"/>
      <c r="NKB35" s="117"/>
      <c r="NKC35" s="105"/>
      <c r="NKD35" s="117"/>
      <c r="NKL35" s="116"/>
      <c r="NKO35" s="15"/>
      <c r="NKP35" s="15"/>
      <c r="NKV35" s="118"/>
      <c r="NKW35" s="117"/>
      <c r="NKX35" s="105"/>
      <c r="NKY35" s="117"/>
      <c r="NLG35" s="116"/>
      <c r="NLJ35" s="15"/>
      <c r="NLK35" s="15"/>
      <c r="NLQ35" s="118"/>
      <c r="NLR35" s="117"/>
      <c r="NLS35" s="105"/>
      <c r="NLT35" s="117"/>
      <c r="NMB35" s="116"/>
      <c r="NME35" s="15"/>
      <c r="NMF35" s="15"/>
      <c r="NML35" s="118"/>
      <c r="NMM35" s="117"/>
      <c r="NMN35" s="105"/>
      <c r="NMO35" s="117"/>
      <c r="NMW35" s="116"/>
      <c r="NMZ35" s="15"/>
      <c r="NNA35" s="15"/>
      <c r="NNG35" s="118"/>
      <c r="NNH35" s="117"/>
      <c r="NNI35" s="105"/>
      <c r="NNJ35" s="117"/>
      <c r="NNR35" s="116"/>
      <c r="NNU35" s="15"/>
      <c r="NNV35" s="15"/>
      <c r="NOB35" s="118"/>
      <c r="NOC35" s="117"/>
      <c r="NOD35" s="105"/>
      <c r="NOE35" s="117"/>
      <c r="NOM35" s="116"/>
      <c r="NOP35" s="15"/>
      <c r="NOQ35" s="15"/>
      <c r="NOW35" s="118"/>
      <c r="NOX35" s="117"/>
      <c r="NOY35" s="105"/>
      <c r="NOZ35" s="117"/>
      <c r="NPH35" s="116"/>
      <c r="NPK35" s="15"/>
      <c r="NPL35" s="15"/>
      <c r="NPR35" s="118"/>
      <c r="NPS35" s="117"/>
      <c r="NPT35" s="105"/>
      <c r="NPU35" s="117"/>
      <c r="NQC35" s="116"/>
      <c r="NQF35" s="15"/>
      <c r="NQG35" s="15"/>
      <c r="NQM35" s="118"/>
      <c r="NQN35" s="117"/>
      <c r="NQO35" s="105"/>
      <c r="NQP35" s="117"/>
      <c r="NQX35" s="116"/>
      <c r="NRA35" s="15"/>
      <c r="NRB35" s="15"/>
      <c r="NRH35" s="118"/>
      <c r="NRI35" s="117"/>
      <c r="NRJ35" s="105"/>
      <c r="NRK35" s="117"/>
      <c r="NRS35" s="116"/>
      <c r="NRV35" s="15"/>
      <c r="NRW35" s="15"/>
      <c r="NSC35" s="118"/>
      <c r="NSD35" s="117"/>
      <c r="NSE35" s="105"/>
      <c r="NSF35" s="117"/>
      <c r="NSN35" s="116"/>
      <c r="NSQ35" s="15"/>
      <c r="NSR35" s="15"/>
      <c r="NSX35" s="118"/>
      <c r="NSY35" s="117"/>
      <c r="NSZ35" s="105"/>
      <c r="NTA35" s="117"/>
      <c r="NTI35" s="116"/>
      <c r="NTL35" s="15"/>
      <c r="NTM35" s="15"/>
      <c r="NTS35" s="118"/>
      <c r="NTT35" s="117"/>
      <c r="NTU35" s="105"/>
      <c r="NTV35" s="117"/>
      <c r="NUD35" s="116"/>
      <c r="NUG35" s="15"/>
      <c r="NUH35" s="15"/>
      <c r="NUN35" s="118"/>
      <c r="NUO35" s="117"/>
      <c r="NUP35" s="105"/>
      <c r="NUQ35" s="117"/>
      <c r="NUY35" s="116"/>
      <c r="NVB35" s="15"/>
      <c r="NVC35" s="15"/>
      <c r="NVI35" s="118"/>
      <c r="NVJ35" s="117"/>
      <c r="NVK35" s="105"/>
      <c r="NVL35" s="117"/>
      <c r="NVT35" s="116"/>
      <c r="NVW35" s="15"/>
      <c r="NVX35" s="15"/>
      <c r="NWD35" s="118"/>
      <c r="NWE35" s="117"/>
      <c r="NWF35" s="105"/>
      <c r="NWG35" s="117"/>
      <c r="NWO35" s="116"/>
      <c r="NWR35" s="15"/>
      <c r="NWS35" s="15"/>
      <c r="NWY35" s="118"/>
      <c r="NWZ35" s="117"/>
      <c r="NXA35" s="105"/>
      <c r="NXB35" s="117"/>
      <c r="NXJ35" s="116"/>
      <c r="NXM35" s="15"/>
      <c r="NXN35" s="15"/>
      <c r="NXT35" s="118"/>
      <c r="NXU35" s="117"/>
      <c r="NXV35" s="105"/>
      <c r="NXW35" s="117"/>
      <c r="NYE35" s="116"/>
      <c r="NYH35" s="15"/>
      <c r="NYI35" s="15"/>
      <c r="NYO35" s="118"/>
      <c r="NYP35" s="117"/>
      <c r="NYQ35" s="105"/>
      <c r="NYR35" s="117"/>
      <c r="NYZ35" s="116"/>
      <c r="NZC35" s="15"/>
      <c r="NZD35" s="15"/>
      <c r="NZJ35" s="118"/>
      <c r="NZK35" s="117"/>
      <c r="NZL35" s="105"/>
      <c r="NZM35" s="117"/>
      <c r="NZU35" s="116"/>
      <c r="NZX35" s="15"/>
      <c r="NZY35" s="15"/>
      <c r="OAE35" s="118"/>
      <c r="OAF35" s="117"/>
      <c r="OAG35" s="105"/>
      <c r="OAH35" s="117"/>
      <c r="OAP35" s="116"/>
      <c r="OAS35" s="15"/>
      <c r="OAT35" s="15"/>
      <c r="OAZ35" s="118"/>
      <c r="OBA35" s="117"/>
      <c r="OBB35" s="105"/>
      <c r="OBC35" s="117"/>
      <c r="OBK35" s="116"/>
      <c r="OBN35" s="15"/>
      <c r="OBO35" s="15"/>
      <c r="OBU35" s="118"/>
      <c r="OBV35" s="117"/>
      <c r="OBW35" s="105"/>
      <c r="OBX35" s="117"/>
      <c r="OCF35" s="116"/>
      <c r="OCI35" s="15"/>
      <c r="OCJ35" s="15"/>
      <c r="OCP35" s="118"/>
      <c r="OCQ35" s="117"/>
      <c r="OCR35" s="105"/>
      <c r="OCS35" s="117"/>
      <c r="ODA35" s="116"/>
      <c r="ODD35" s="15"/>
      <c r="ODE35" s="15"/>
      <c r="ODK35" s="118"/>
      <c r="ODL35" s="117"/>
      <c r="ODM35" s="105"/>
      <c r="ODN35" s="117"/>
      <c r="ODV35" s="116"/>
      <c r="ODY35" s="15"/>
      <c r="ODZ35" s="15"/>
      <c r="OEF35" s="118"/>
      <c r="OEG35" s="117"/>
      <c r="OEH35" s="105"/>
      <c r="OEI35" s="117"/>
      <c r="OEQ35" s="116"/>
      <c r="OET35" s="15"/>
      <c r="OEU35" s="15"/>
      <c r="OFA35" s="118"/>
      <c r="OFB35" s="117"/>
      <c r="OFC35" s="105"/>
      <c r="OFD35" s="117"/>
      <c r="OFL35" s="116"/>
      <c r="OFO35" s="15"/>
      <c r="OFP35" s="15"/>
      <c r="OFV35" s="118"/>
      <c r="OFW35" s="117"/>
      <c r="OFX35" s="105"/>
      <c r="OFY35" s="117"/>
      <c r="OGG35" s="116"/>
      <c r="OGJ35" s="15"/>
      <c r="OGK35" s="15"/>
      <c r="OGQ35" s="118"/>
      <c r="OGR35" s="117"/>
      <c r="OGS35" s="105"/>
      <c r="OGT35" s="117"/>
      <c r="OHB35" s="116"/>
      <c r="OHE35" s="15"/>
      <c r="OHF35" s="15"/>
      <c r="OHL35" s="118"/>
      <c r="OHM35" s="117"/>
      <c r="OHN35" s="105"/>
      <c r="OHO35" s="117"/>
      <c r="OHW35" s="116"/>
      <c r="OHZ35" s="15"/>
      <c r="OIA35" s="15"/>
      <c r="OIG35" s="118"/>
      <c r="OIH35" s="117"/>
      <c r="OII35" s="105"/>
      <c r="OIJ35" s="117"/>
      <c r="OIR35" s="116"/>
      <c r="OIU35" s="15"/>
      <c r="OIV35" s="15"/>
      <c r="OJB35" s="118"/>
      <c r="OJC35" s="117"/>
      <c r="OJD35" s="105"/>
      <c r="OJE35" s="117"/>
      <c r="OJM35" s="116"/>
      <c r="OJP35" s="15"/>
      <c r="OJQ35" s="15"/>
      <c r="OJW35" s="118"/>
      <c r="OJX35" s="117"/>
      <c r="OJY35" s="105"/>
      <c r="OJZ35" s="117"/>
      <c r="OKH35" s="116"/>
      <c r="OKK35" s="15"/>
      <c r="OKL35" s="15"/>
      <c r="OKR35" s="118"/>
      <c r="OKS35" s="117"/>
      <c r="OKT35" s="105"/>
      <c r="OKU35" s="117"/>
      <c r="OLC35" s="116"/>
      <c r="OLF35" s="15"/>
      <c r="OLG35" s="15"/>
      <c r="OLM35" s="118"/>
      <c r="OLN35" s="117"/>
      <c r="OLO35" s="105"/>
      <c r="OLP35" s="117"/>
      <c r="OLX35" s="116"/>
      <c r="OMA35" s="15"/>
      <c r="OMB35" s="15"/>
      <c r="OMH35" s="118"/>
      <c r="OMI35" s="117"/>
      <c r="OMJ35" s="105"/>
      <c r="OMK35" s="117"/>
      <c r="OMS35" s="116"/>
      <c r="OMV35" s="15"/>
      <c r="OMW35" s="15"/>
      <c r="ONC35" s="118"/>
      <c r="OND35" s="117"/>
      <c r="ONE35" s="105"/>
      <c r="ONF35" s="117"/>
      <c r="ONN35" s="116"/>
      <c r="ONQ35" s="15"/>
      <c r="ONR35" s="15"/>
      <c r="ONX35" s="118"/>
      <c r="ONY35" s="117"/>
      <c r="ONZ35" s="105"/>
      <c r="OOA35" s="117"/>
      <c r="OOI35" s="116"/>
      <c r="OOL35" s="15"/>
      <c r="OOM35" s="15"/>
      <c r="OOS35" s="118"/>
      <c r="OOT35" s="117"/>
      <c r="OOU35" s="105"/>
      <c r="OOV35" s="117"/>
      <c r="OPD35" s="116"/>
      <c r="OPG35" s="15"/>
      <c r="OPH35" s="15"/>
      <c r="OPN35" s="118"/>
      <c r="OPO35" s="117"/>
      <c r="OPP35" s="105"/>
      <c r="OPQ35" s="117"/>
      <c r="OPY35" s="116"/>
      <c r="OQB35" s="15"/>
      <c r="OQC35" s="15"/>
      <c r="OQI35" s="118"/>
      <c r="OQJ35" s="117"/>
      <c r="OQK35" s="105"/>
      <c r="OQL35" s="117"/>
      <c r="OQT35" s="116"/>
      <c r="OQW35" s="15"/>
      <c r="OQX35" s="15"/>
      <c r="ORD35" s="118"/>
      <c r="ORE35" s="117"/>
      <c r="ORF35" s="105"/>
      <c r="ORG35" s="117"/>
      <c r="ORO35" s="116"/>
      <c r="ORR35" s="15"/>
      <c r="ORS35" s="15"/>
      <c r="ORY35" s="118"/>
      <c r="ORZ35" s="117"/>
      <c r="OSA35" s="105"/>
      <c r="OSB35" s="117"/>
      <c r="OSJ35" s="116"/>
      <c r="OSM35" s="15"/>
      <c r="OSN35" s="15"/>
      <c r="OST35" s="118"/>
      <c r="OSU35" s="117"/>
      <c r="OSV35" s="105"/>
      <c r="OSW35" s="117"/>
      <c r="OTE35" s="116"/>
      <c r="OTH35" s="15"/>
      <c r="OTI35" s="15"/>
      <c r="OTO35" s="118"/>
      <c r="OTP35" s="117"/>
      <c r="OTQ35" s="105"/>
      <c r="OTR35" s="117"/>
      <c r="OTZ35" s="116"/>
      <c r="OUC35" s="15"/>
      <c r="OUD35" s="15"/>
      <c r="OUJ35" s="118"/>
      <c r="OUK35" s="117"/>
      <c r="OUL35" s="105"/>
      <c r="OUM35" s="117"/>
      <c r="OUU35" s="116"/>
      <c r="OUX35" s="15"/>
      <c r="OUY35" s="15"/>
      <c r="OVE35" s="118"/>
      <c r="OVF35" s="117"/>
      <c r="OVG35" s="105"/>
      <c r="OVH35" s="117"/>
      <c r="OVP35" s="116"/>
      <c r="OVS35" s="15"/>
      <c r="OVT35" s="15"/>
      <c r="OVZ35" s="118"/>
      <c r="OWA35" s="117"/>
      <c r="OWB35" s="105"/>
      <c r="OWC35" s="117"/>
      <c r="OWK35" s="116"/>
      <c r="OWN35" s="15"/>
      <c r="OWO35" s="15"/>
      <c r="OWU35" s="118"/>
      <c r="OWV35" s="117"/>
      <c r="OWW35" s="105"/>
      <c r="OWX35" s="117"/>
      <c r="OXF35" s="116"/>
      <c r="OXI35" s="15"/>
      <c r="OXJ35" s="15"/>
      <c r="OXP35" s="118"/>
      <c r="OXQ35" s="117"/>
      <c r="OXR35" s="105"/>
      <c r="OXS35" s="117"/>
      <c r="OYA35" s="116"/>
      <c r="OYD35" s="15"/>
      <c r="OYE35" s="15"/>
      <c r="OYK35" s="118"/>
      <c r="OYL35" s="117"/>
      <c r="OYM35" s="105"/>
      <c r="OYN35" s="117"/>
      <c r="OYV35" s="116"/>
      <c r="OYY35" s="15"/>
      <c r="OYZ35" s="15"/>
      <c r="OZF35" s="118"/>
      <c r="OZG35" s="117"/>
      <c r="OZH35" s="105"/>
      <c r="OZI35" s="117"/>
      <c r="OZQ35" s="116"/>
      <c r="OZT35" s="15"/>
      <c r="OZU35" s="15"/>
      <c r="PAA35" s="118"/>
      <c r="PAB35" s="117"/>
      <c r="PAC35" s="105"/>
      <c r="PAD35" s="117"/>
      <c r="PAL35" s="116"/>
      <c r="PAO35" s="15"/>
      <c r="PAP35" s="15"/>
      <c r="PAV35" s="118"/>
      <c r="PAW35" s="117"/>
      <c r="PAX35" s="105"/>
      <c r="PAY35" s="117"/>
      <c r="PBG35" s="116"/>
      <c r="PBJ35" s="15"/>
      <c r="PBK35" s="15"/>
      <c r="PBQ35" s="118"/>
      <c r="PBR35" s="117"/>
      <c r="PBS35" s="105"/>
      <c r="PBT35" s="117"/>
      <c r="PCB35" s="116"/>
      <c r="PCE35" s="15"/>
      <c r="PCF35" s="15"/>
      <c r="PCL35" s="118"/>
      <c r="PCM35" s="117"/>
      <c r="PCN35" s="105"/>
      <c r="PCO35" s="117"/>
      <c r="PCW35" s="116"/>
      <c r="PCZ35" s="15"/>
      <c r="PDA35" s="15"/>
      <c r="PDG35" s="118"/>
      <c r="PDH35" s="117"/>
      <c r="PDI35" s="105"/>
      <c r="PDJ35" s="117"/>
      <c r="PDR35" s="116"/>
      <c r="PDU35" s="15"/>
      <c r="PDV35" s="15"/>
      <c r="PEB35" s="118"/>
      <c r="PEC35" s="117"/>
      <c r="PED35" s="105"/>
      <c r="PEE35" s="117"/>
      <c r="PEM35" s="116"/>
      <c r="PEP35" s="15"/>
      <c r="PEQ35" s="15"/>
      <c r="PEW35" s="118"/>
      <c r="PEX35" s="117"/>
      <c r="PEY35" s="105"/>
      <c r="PEZ35" s="117"/>
      <c r="PFH35" s="116"/>
      <c r="PFK35" s="15"/>
      <c r="PFL35" s="15"/>
      <c r="PFR35" s="118"/>
      <c r="PFS35" s="117"/>
      <c r="PFT35" s="105"/>
      <c r="PFU35" s="117"/>
      <c r="PGC35" s="116"/>
      <c r="PGF35" s="15"/>
      <c r="PGG35" s="15"/>
      <c r="PGM35" s="118"/>
      <c r="PGN35" s="117"/>
      <c r="PGO35" s="105"/>
      <c r="PGP35" s="117"/>
      <c r="PGX35" s="116"/>
      <c r="PHA35" s="15"/>
      <c r="PHB35" s="15"/>
      <c r="PHH35" s="118"/>
      <c r="PHI35" s="117"/>
      <c r="PHJ35" s="105"/>
      <c r="PHK35" s="117"/>
      <c r="PHS35" s="116"/>
      <c r="PHV35" s="15"/>
      <c r="PHW35" s="15"/>
      <c r="PIC35" s="118"/>
      <c r="PID35" s="117"/>
      <c r="PIE35" s="105"/>
      <c r="PIF35" s="117"/>
      <c r="PIN35" s="116"/>
      <c r="PIQ35" s="15"/>
      <c r="PIR35" s="15"/>
      <c r="PIX35" s="118"/>
      <c r="PIY35" s="117"/>
      <c r="PIZ35" s="105"/>
      <c r="PJA35" s="117"/>
      <c r="PJI35" s="116"/>
      <c r="PJL35" s="15"/>
      <c r="PJM35" s="15"/>
      <c r="PJS35" s="118"/>
      <c r="PJT35" s="117"/>
      <c r="PJU35" s="105"/>
      <c r="PJV35" s="117"/>
      <c r="PKD35" s="116"/>
      <c r="PKG35" s="15"/>
      <c r="PKH35" s="15"/>
      <c r="PKN35" s="118"/>
      <c r="PKO35" s="117"/>
      <c r="PKP35" s="105"/>
      <c r="PKQ35" s="117"/>
      <c r="PKY35" s="116"/>
      <c r="PLB35" s="15"/>
      <c r="PLC35" s="15"/>
      <c r="PLI35" s="118"/>
      <c r="PLJ35" s="117"/>
      <c r="PLK35" s="105"/>
      <c r="PLL35" s="117"/>
      <c r="PLT35" s="116"/>
      <c r="PLW35" s="15"/>
      <c r="PLX35" s="15"/>
      <c r="PMD35" s="118"/>
      <c r="PME35" s="117"/>
      <c r="PMF35" s="105"/>
      <c r="PMG35" s="117"/>
      <c r="PMO35" s="116"/>
      <c r="PMR35" s="15"/>
      <c r="PMS35" s="15"/>
      <c r="PMY35" s="118"/>
      <c r="PMZ35" s="117"/>
      <c r="PNA35" s="105"/>
      <c r="PNB35" s="117"/>
      <c r="PNJ35" s="116"/>
      <c r="PNM35" s="15"/>
      <c r="PNN35" s="15"/>
      <c r="PNT35" s="118"/>
      <c r="PNU35" s="117"/>
      <c r="PNV35" s="105"/>
      <c r="PNW35" s="117"/>
      <c r="POE35" s="116"/>
      <c r="POH35" s="15"/>
      <c r="POI35" s="15"/>
      <c r="POO35" s="118"/>
      <c r="POP35" s="117"/>
      <c r="POQ35" s="105"/>
      <c r="POR35" s="117"/>
      <c r="POZ35" s="116"/>
      <c r="PPC35" s="15"/>
      <c r="PPD35" s="15"/>
      <c r="PPJ35" s="118"/>
      <c r="PPK35" s="117"/>
      <c r="PPL35" s="105"/>
      <c r="PPM35" s="117"/>
      <c r="PPU35" s="116"/>
      <c r="PPX35" s="15"/>
      <c r="PPY35" s="15"/>
      <c r="PQE35" s="118"/>
      <c r="PQF35" s="117"/>
      <c r="PQG35" s="105"/>
      <c r="PQH35" s="117"/>
      <c r="PQP35" s="116"/>
      <c r="PQS35" s="15"/>
      <c r="PQT35" s="15"/>
      <c r="PQZ35" s="118"/>
      <c r="PRA35" s="117"/>
      <c r="PRB35" s="105"/>
      <c r="PRC35" s="117"/>
      <c r="PRK35" s="116"/>
      <c r="PRN35" s="15"/>
      <c r="PRO35" s="15"/>
      <c r="PRU35" s="118"/>
      <c r="PRV35" s="117"/>
      <c r="PRW35" s="105"/>
      <c r="PRX35" s="117"/>
      <c r="PSF35" s="116"/>
      <c r="PSI35" s="15"/>
      <c r="PSJ35" s="15"/>
      <c r="PSP35" s="118"/>
      <c r="PSQ35" s="117"/>
      <c r="PSR35" s="105"/>
      <c r="PSS35" s="117"/>
      <c r="PTA35" s="116"/>
      <c r="PTD35" s="15"/>
      <c r="PTE35" s="15"/>
      <c r="PTK35" s="118"/>
      <c r="PTL35" s="117"/>
      <c r="PTM35" s="105"/>
      <c r="PTN35" s="117"/>
      <c r="PTV35" s="116"/>
      <c r="PTY35" s="15"/>
      <c r="PTZ35" s="15"/>
      <c r="PUF35" s="118"/>
      <c r="PUG35" s="117"/>
      <c r="PUH35" s="105"/>
      <c r="PUI35" s="117"/>
      <c r="PUQ35" s="116"/>
      <c r="PUT35" s="15"/>
      <c r="PUU35" s="15"/>
      <c r="PVA35" s="118"/>
      <c r="PVB35" s="117"/>
      <c r="PVC35" s="105"/>
      <c r="PVD35" s="117"/>
      <c r="PVL35" s="116"/>
      <c r="PVO35" s="15"/>
      <c r="PVP35" s="15"/>
      <c r="PVV35" s="118"/>
      <c r="PVW35" s="117"/>
      <c r="PVX35" s="105"/>
      <c r="PVY35" s="117"/>
      <c r="PWG35" s="116"/>
      <c r="PWJ35" s="15"/>
      <c r="PWK35" s="15"/>
      <c r="PWQ35" s="118"/>
      <c r="PWR35" s="117"/>
      <c r="PWS35" s="105"/>
      <c r="PWT35" s="117"/>
      <c r="PXB35" s="116"/>
      <c r="PXE35" s="15"/>
      <c r="PXF35" s="15"/>
      <c r="PXL35" s="118"/>
      <c r="PXM35" s="117"/>
      <c r="PXN35" s="105"/>
      <c r="PXO35" s="117"/>
      <c r="PXW35" s="116"/>
      <c r="PXZ35" s="15"/>
      <c r="PYA35" s="15"/>
      <c r="PYG35" s="118"/>
      <c r="PYH35" s="117"/>
      <c r="PYI35" s="105"/>
      <c r="PYJ35" s="117"/>
      <c r="PYR35" s="116"/>
      <c r="PYU35" s="15"/>
      <c r="PYV35" s="15"/>
      <c r="PZB35" s="118"/>
      <c r="PZC35" s="117"/>
      <c r="PZD35" s="105"/>
      <c r="PZE35" s="117"/>
      <c r="PZM35" s="116"/>
      <c r="PZP35" s="15"/>
      <c r="PZQ35" s="15"/>
      <c r="PZW35" s="118"/>
      <c r="PZX35" s="117"/>
      <c r="PZY35" s="105"/>
      <c r="PZZ35" s="117"/>
      <c r="QAH35" s="116"/>
      <c r="QAK35" s="15"/>
      <c r="QAL35" s="15"/>
      <c r="QAR35" s="118"/>
      <c r="QAS35" s="117"/>
      <c r="QAT35" s="105"/>
      <c r="QAU35" s="117"/>
      <c r="QBC35" s="116"/>
      <c r="QBF35" s="15"/>
      <c r="QBG35" s="15"/>
      <c r="QBM35" s="118"/>
      <c r="QBN35" s="117"/>
      <c r="QBO35" s="105"/>
      <c r="QBP35" s="117"/>
      <c r="QBX35" s="116"/>
      <c r="QCA35" s="15"/>
      <c r="QCB35" s="15"/>
      <c r="QCH35" s="118"/>
      <c r="QCI35" s="117"/>
      <c r="QCJ35" s="105"/>
      <c r="QCK35" s="117"/>
      <c r="QCS35" s="116"/>
      <c r="QCV35" s="15"/>
      <c r="QCW35" s="15"/>
      <c r="QDC35" s="118"/>
      <c r="QDD35" s="117"/>
      <c r="QDE35" s="105"/>
      <c r="QDF35" s="117"/>
      <c r="QDN35" s="116"/>
      <c r="QDQ35" s="15"/>
      <c r="QDR35" s="15"/>
      <c r="QDX35" s="118"/>
      <c r="QDY35" s="117"/>
      <c r="QDZ35" s="105"/>
      <c r="QEA35" s="117"/>
      <c r="QEI35" s="116"/>
      <c r="QEL35" s="15"/>
      <c r="QEM35" s="15"/>
      <c r="QES35" s="118"/>
      <c r="QET35" s="117"/>
      <c r="QEU35" s="105"/>
      <c r="QEV35" s="117"/>
      <c r="QFD35" s="116"/>
      <c r="QFG35" s="15"/>
      <c r="QFH35" s="15"/>
      <c r="QFN35" s="118"/>
      <c r="QFO35" s="117"/>
      <c r="QFP35" s="105"/>
      <c r="QFQ35" s="117"/>
      <c r="QFY35" s="116"/>
      <c r="QGB35" s="15"/>
      <c r="QGC35" s="15"/>
      <c r="QGI35" s="118"/>
      <c r="QGJ35" s="117"/>
      <c r="QGK35" s="105"/>
      <c r="QGL35" s="117"/>
      <c r="QGT35" s="116"/>
      <c r="QGW35" s="15"/>
      <c r="QGX35" s="15"/>
      <c r="QHD35" s="118"/>
      <c r="QHE35" s="117"/>
      <c r="QHF35" s="105"/>
      <c r="QHG35" s="117"/>
      <c r="QHO35" s="116"/>
      <c r="QHR35" s="15"/>
      <c r="QHS35" s="15"/>
      <c r="QHY35" s="118"/>
      <c r="QHZ35" s="117"/>
      <c r="QIA35" s="105"/>
      <c r="QIB35" s="117"/>
      <c r="QIJ35" s="116"/>
      <c r="QIM35" s="15"/>
      <c r="QIN35" s="15"/>
      <c r="QIT35" s="118"/>
      <c r="QIU35" s="117"/>
      <c r="QIV35" s="105"/>
      <c r="QIW35" s="117"/>
      <c r="QJE35" s="116"/>
      <c r="QJH35" s="15"/>
      <c r="QJI35" s="15"/>
      <c r="QJO35" s="118"/>
      <c r="QJP35" s="117"/>
      <c r="QJQ35" s="105"/>
      <c r="QJR35" s="117"/>
      <c r="QJZ35" s="116"/>
      <c r="QKC35" s="15"/>
      <c r="QKD35" s="15"/>
      <c r="QKJ35" s="118"/>
      <c r="QKK35" s="117"/>
      <c r="QKL35" s="105"/>
      <c r="QKM35" s="117"/>
      <c r="QKU35" s="116"/>
      <c r="QKX35" s="15"/>
      <c r="QKY35" s="15"/>
      <c r="QLE35" s="118"/>
      <c r="QLF35" s="117"/>
      <c r="QLG35" s="105"/>
      <c r="QLH35" s="117"/>
      <c r="QLP35" s="116"/>
      <c r="QLS35" s="15"/>
      <c r="QLT35" s="15"/>
      <c r="QLZ35" s="118"/>
      <c r="QMA35" s="117"/>
      <c r="QMB35" s="105"/>
      <c r="QMC35" s="117"/>
      <c r="QMK35" s="116"/>
      <c r="QMN35" s="15"/>
      <c r="QMO35" s="15"/>
      <c r="QMU35" s="118"/>
      <c r="QMV35" s="117"/>
      <c r="QMW35" s="105"/>
      <c r="QMX35" s="117"/>
      <c r="QNF35" s="116"/>
      <c r="QNI35" s="15"/>
      <c r="QNJ35" s="15"/>
      <c r="QNP35" s="118"/>
      <c r="QNQ35" s="117"/>
      <c r="QNR35" s="105"/>
      <c r="QNS35" s="117"/>
      <c r="QOA35" s="116"/>
      <c r="QOD35" s="15"/>
      <c r="QOE35" s="15"/>
      <c r="QOK35" s="118"/>
      <c r="QOL35" s="117"/>
      <c r="QOM35" s="105"/>
      <c r="QON35" s="117"/>
      <c r="QOV35" s="116"/>
      <c r="QOY35" s="15"/>
      <c r="QOZ35" s="15"/>
      <c r="QPF35" s="118"/>
      <c r="QPG35" s="117"/>
      <c r="QPH35" s="105"/>
      <c r="QPI35" s="117"/>
      <c r="QPQ35" s="116"/>
      <c r="QPT35" s="15"/>
      <c r="QPU35" s="15"/>
      <c r="QQA35" s="118"/>
      <c r="QQB35" s="117"/>
      <c r="QQC35" s="105"/>
      <c r="QQD35" s="117"/>
      <c r="QQL35" s="116"/>
      <c r="QQO35" s="15"/>
      <c r="QQP35" s="15"/>
      <c r="QQV35" s="118"/>
      <c r="QQW35" s="117"/>
      <c r="QQX35" s="105"/>
      <c r="QQY35" s="117"/>
      <c r="QRG35" s="116"/>
      <c r="QRJ35" s="15"/>
      <c r="QRK35" s="15"/>
      <c r="QRQ35" s="118"/>
      <c r="QRR35" s="117"/>
      <c r="QRS35" s="105"/>
      <c r="QRT35" s="117"/>
      <c r="QSB35" s="116"/>
      <c r="QSE35" s="15"/>
      <c r="QSF35" s="15"/>
      <c r="QSL35" s="118"/>
      <c r="QSM35" s="117"/>
      <c r="QSN35" s="105"/>
      <c r="QSO35" s="117"/>
      <c r="QSW35" s="116"/>
      <c r="QSZ35" s="15"/>
      <c r="QTA35" s="15"/>
      <c r="QTG35" s="118"/>
      <c r="QTH35" s="117"/>
      <c r="QTI35" s="105"/>
      <c r="QTJ35" s="117"/>
      <c r="QTR35" s="116"/>
      <c r="QTU35" s="15"/>
      <c r="QTV35" s="15"/>
      <c r="QUB35" s="118"/>
      <c r="QUC35" s="117"/>
      <c r="QUD35" s="105"/>
      <c r="QUE35" s="117"/>
      <c r="QUM35" s="116"/>
      <c r="QUP35" s="15"/>
      <c r="QUQ35" s="15"/>
      <c r="QUW35" s="118"/>
      <c r="QUX35" s="117"/>
      <c r="QUY35" s="105"/>
      <c r="QUZ35" s="117"/>
      <c r="QVH35" s="116"/>
      <c r="QVK35" s="15"/>
      <c r="QVL35" s="15"/>
      <c r="QVR35" s="118"/>
      <c r="QVS35" s="117"/>
      <c r="QVT35" s="105"/>
      <c r="QVU35" s="117"/>
      <c r="QWC35" s="116"/>
      <c r="QWF35" s="15"/>
      <c r="QWG35" s="15"/>
      <c r="QWM35" s="118"/>
      <c r="QWN35" s="117"/>
      <c r="QWO35" s="105"/>
      <c r="QWP35" s="117"/>
      <c r="QWX35" s="116"/>
      <c r="QXA35" s="15"/>
      <c r="QXB35" s="15"/>
      <c r="QXH35" s="118"/>
      <c r="QXI35" s="117"/>
      <c r="QXJ35" s="105"/>
      <c r="QXK35" s="117"/>
      <c r="QXS35" s="116"/>
      <c r="QXV35" s="15"/>
      <c r="QXW35" s="15"/>
      <c r="QYC35" s="118"/>
      <c r="QYD35" s="117"/>
      <c r="QYE35" s="105"/>
      <c r="QYF35" s="117"/>
      <c r="QYN35" s="116"/>
      <c r="QYQ35" s="15"/>
      <c r="QYR35" s="15"/>
      <c r="QYX35" s="118"/>
      <c r="QYY35" s="117"/>
      <c r="QYZ35" s="105"/>
      <c r="QZA35" s="117"/>
      <c r="QZI35" s="116"/>
      <c r="QZL35" s="15"/>
      <c r="QZM35" s="15"/>
      <c r="QZS35" s="118"/>
      <c r="QZT35" s="117"/>
      <c r="QZU35" s="105"/>
      <c r="QZV35" s="117"/>
      <c r="RAD35" s="116"/>
      <c r="RAG35" s="15"/>
      <c r="RAH35" s="15"/>
      <c r="RAN35" s="118"/>
      <c r="RAO35" s="117"/>
      <c r="RAP35" s="105"/>
      <c r="RAQ35" s="117"/>
      <c r="RAY35" s="116"/>
      <c r="RBB35" s="15"/>
      <c r="RBC35" s="15"/>
      <c r="RBI35" s="118"/>
      <c r="RBJ35" s="117"/>
      <c r="RBK35" s="105"/>
      <c r="RBL35" s="117"/>
      <c r="RBT35" s="116"/>
      <c r="RBW35" s="15"/>
      <c r="RBX35" s="15"/>
      <c r="RCD35" s="118"/>
      <c r="RCE35" s="117"/>
      <c r="RCF35" s="105"/>
      <c r="RCG35" s="117"/>
      <c r="RCO35" s="116"/>
      <c r="RCR35" s="15"/>
      <c r="RCS35" s="15"/>
      <c r="RCY35" s="118"/>
      <c r="RCZ35" s="117"/>
      <c r="RDA35" s="105"/>
      <c r="RDB35" s="117"/>
      <c r="RDJ35" s="116"/>
      <c r="RDM35" s="15"/>
      <c r="RDN35" s="15"/>
      <c r="RDT35" s="118"/>
      <c r="RDU35" s="117"/>
      <c r="RDV35" s="105"/>
      <c r="RDW35" s="117"/>
      <c r="REE35" s="116"/>
      <c r="REH35" s="15"/>
      <c r="REI35" s="15"/>
      <c r="REO35" s="118"/>
      <c r="REP35" s="117"/>
      <c r="REQ35" s="105"/>
      <c r="RER35" s="117"/>
      <c r="REZ35" s="116"/>
      <c r="RFC35" s="15"/>
      <c r="RFD35" s="15"/>
      <c r="RFJ35" s="118"/>
      <c r="RFK35" s="117"/>
      <c r="RFL35" s="105"/>
      <c r="RFM35" s="117"/>
      <c r="RFU35" s="116"/>
      <c r="RFX35" s="15"/>
      <c r="RFY35" s="15"/>
      <c r="RGE35" s="118"/>
      <c r="RGF35" s="117"/>
      <c r="RGG35" s="105"/>
      <c r="RGH35" s="117"/>
      <c r="RGP35" s="116"/>
      <c r="RGS35" s="15"/>
      <c r="RGT35" s="15"/>
      <c r="RGZ35" s="118"/>
      <c r="RHA35" s="117"/>
      <c r="RHB35" s="105"/>
      <c r="RHC35" s="117"/>
      <c r="RHK35" s="116"/>
      <c r="RHN35" s="15"/>
      <c r="RHO35" s="15"/>
      <c r="RHU35" s="118"/>
      <c r="RHV35" s="117"/>
      <c r="RHW35" s="105"/>
      <c r="RHX35" s="117"/>
      <c r="RIF35" s="116"/>
      <c r="RII35" s="15"/>
      <c r="RIJ35" s="15"/>
      <c r="RIP35" s="118"/>
      <c r="RIQ35" s="117"/>
      <c r="RIR35" s="105"/>
      <c r="RIS35" s="117"/>
      <c r="RJA35" s="116"/>
      <c r="RJD35" s="15"/>
      <c r="RJE35" s="15"/>
      <c r="RJK35" s="118"/>
      <c r="RJL35" s="117"/>
      <c r="RJM35" s="105"/>
      <c r="RJN35" s="117"/>
      <c r="RJV35" s="116"/>
      <c r="RJY35" s="15"/>
      <c r="RJZ35" s="15"/>
      <c r="RKF35" s="118"/>
      <c r="RKG35" s="117"/>
      <c r="RKH35" s="105"/>
      <c r="RKI35" s="117"/>
      <c r="RKQ35" s="116"/>
      <c r="RKT35" s="15"/>
      <c r="RKU35" s="15"/>
      <c r="RLA35" s="118"/>
      <c r="RLB35" s="117"/>
      <c r="RLC35" s="105"/>
      <c r="RLD35" s="117"/>
      <c r="RLL35" s="116"/>
      <c r="RLO35" s="15"/>
      <c r="RLP35" s="15"/>
      <c r="RLV35" s="118"/>
      <c r="RLW35" s="117"/>
      <c r="RLX35" s="105"/>
      <c r="RLY35" s="117"/>
      <c r="RMG35" s="116"/>
      <c r="RMJ35" s="15"/>
      <c r="RMK35" s="15"/>
      <c r="RMQ35" s="118"/>
      <c r="RMR35" s="117"/>
      <c r="RMS35" s="105"/>
      <c r="RMT35" s="117"/>
      <c r="RNB35" s="116"/>
      <c r="RNE35" s="15"/>
      <c r="RNF35" s="15"/>
      <c r="RNL35" s="118"/>
      <c r="RNM35" s="117"/>
      <c r="RNN35" s="105"/>
      <c r="RNO35" s="117"/>
      <c r="RNW35" s="116"/>
      <c r="RNZ35" s="15"/>
      <c r="ROA35" s="15"/>
      <c r="ROG35" s="118"/>
      <c r="ROH35" s="117"/>
      <c r="ROI35" s="105"/>
      <c r="ROJ35" s="117"/>
      <c r="ROR35" s="116"/>
      <c r="ROU35" s="15"/>
      <c r="ROV35" s="15"/>
      <c r="RPB35" s="118"/>
      <c r="RPC35" s="117"/>
      <c r="RPD35" s="105"/>
      <c r="RPE35" s="117"/>
      <c r="RPM35" s="116"/>
      <c r="RPP35" s="15"/>
      <c r="RPQ35" s="15"/>
      <c r="RPW35" s="118"/>
      <c r="RPX35" s="117"/>
      <c r="RPY35" s="105"/>
      <c r="RPZ35" s="117"/>
      <c r="RQH35" s="116"/>
      <c r="RQK35" s="15"/>
      <c r="RQL35" s="15"/>
      <c r="RQR35" s="118"/>
      <c r="RQS35" s="117"/>
      <c r="RQT35" s="105"/>
      <c r="RQU35" s="117"/>
      <c r="RRC35" s="116"/>
      <c r="RRF35" s="15"/>
      <c r="RRG35" s="15"/>
      <c r="RRM35" s="118"/>
      <c r="RRN35" s="117"/>
      <c r="RRO35" s="105"/>
      <c r="RRP35" s="117"/>
      <c r="RRX35" s="116"/>
      <c r="RSA35" s="15"/>
      <c r="RSB35" s="15"/>
      <c r="RSH35" s="118"/>
      <c r="RSI35" s="117"/>
      <c r="RSJ35" s="105"/>
      <c r="RSK35" s="117"/>
      <c r="RSS35" s="116"/>
      <c r="RSV35" s="15"/>
      <c r="RSW35" s="15"/>
      <c r="RTC35" s="118"/>
      <c r="RTD35" s="117"/>
      <c r="RTE35" s="105"/>
      <c r="RTF35" s="117"/>
      <c r="RTN35" s="116"/>
      <c r="RTQ35" s="15"/>
      <c r="RTR35" s="15"/>
      <c r="RTX35" s="118"/>
      <c r="RTY35" s="117"/>
      <c r="RTZ35" s="105"/>
      <c r="RUA35" s="117"/>
      <c r="RUI35" s="116"/>
      <c r="RUL35" s="15"/>
      <c r="RUM35" s="15"/>
      <c r="RUS35" s="118"/>
      <c r="RUT35" s="117"/>
      <c r="RUU35" s="105"/>
      <c r="RUV35" s="117"/>
      <c r="RVD35" s="116"/>
      <c r="RVG35" s="15"/>
      <c r="RVH35" s="15"/>
      <c r="RVN35" s="118"/>
      <c r="RVO35" s="117"/>
      <c r="RVP35" s="105"/>
      <c r="RVQ35" s="117"/>
      <c r="RVY35" s="116"/>
      <c r="RWB35" s="15"/>
      <c r="RWC35" s="15"/>
      <c r="RWI35" s="118"/>
      <c r="RWJ35" s="117"/>
      <c r="RWK35" s="105"/>
      <c r="RWL35" s="117"/>
      <c r="RWT35" s="116"/>
      <c r="RWW35" s="15"/>
      <c r="RWX35" s="15"/>
      <c r="RXD35" s="118"/>
      <c r="RXE35" s="117"/>
      <c r="RXF35" s="105"/>
      <c r="RXG35" s="117"/>
      <c r="RXO35" s="116"/>
      <c r="RXR35" s="15"/>
      <c r="RXS35" s="15"/>
      <c r="RXY35" s="118"/>
      <c r="RXZ35" s="117"/>
      <c r="RYA35" s="105"/>
      <c r="RYB35" s="117"/>
      <c r="RYJ35" s="116"/>
      <c r="RYM35" s="15"/>
      <c r="RYN35" s="15"/>
      <c r="RYT35" s="118"/>
      <c r="RYU35" s="117"/>
      <c r="RYV35" s="105"/>
      <c r="RYW35" s="117"/>
      <c r="RZE35" s="116"/>
      <c r="RZH35" s="15"/>
      <c r="RZI35" s="15"/>
      <c r="RZO35" s="118"/>
      <c r="RZP35" s="117"/>
      <c r="RZQ35" s="105"/>
      <c r="RZR35" s="117"/>
      <c r="RZZ35" s="116"/>
      <c r="SAC35" s="15"/>
      <c r="SAD35" s="15"/>
      <c r="SAJ35" s="118"/>
      <c r="SAK35" s="117"/>
      <c r="SAL35" s="105"/>
      <c r="SAM35" s="117"/>
      <c r="SAU35" s="116"/>
      <c r="SAX35" s="15"/>
      <c r="SAY35" s="15"/>
      <c r="SBE35" s="118"/>
      <c r="SBF35" s="117"/>
      <c r="SBG35" s="105"/>
      <c r="SBH35" s="117"/>
      <c r="SBP35" s="116"/>
      <c r="SBS35" s="15"/>
      <c r="SBT35" s="15"/>
      <c r="SBZ35" s="118"/>
      <c r="SCA35" s="117"/>
      <c r="SCB35" s="105"/>
      <c r="SCC35" s="117"/>
      <c r="SCK35" s="116"/>
      <c r="SCN35" s="15"/>
      <c r="SCO35" s="15"/>
      <c r="SCU35" s="118"/>
      <c r="SCV35" s="117"/>
      <c r="SCW35" s="105"/>
      <c r="SCX35" s="117"/>
      <c r="SDF35" s="116"/>
      <c r="SDI35" s="15"/>
      <c r="SDJ35" s="15"/>
      <c r="SDP35" s="118"/>
      <c r="SDQ35" s="117"/>
      <c r="SDR35" s="105"/>
      <c r="SDS35" s="117"/>
      <c r="SEA35" s="116"/>
      <c r="SED35" s="15"/>
      <c r="SEE35" s="15"/>
      <c r="SEK35" s="118"/>
      <c r="SEL35" s="117"/>
      <c r="SEM35" s="105"/>
      <c r="SEN35" s="117"/>
      <c r="SEV35" s="116"/>
      <c r="SEY35" s="15"/>
      <c r="SEZ35" s="15"/>
      <c r="SFF35" s="118"/>
      <c r="SFG35" s="117"/>
      <c r="SFH35" s="105"/>
      <c r="SFI35" s="117"/>
      <c r="SFQ35" s="116"/>
      <c r="SFT35" s="15"/>
      <c r="SFU35" s="15"/>
      <c r="SGA35" s="118"/>
      <c r="SGB35" s="117"/>
      <c r="SGC35" s="105"/>
      <c r="SGD35" s="117"/>
      <c r="SGL35" s="116"/>
      <c r="SGO35" s="15"/>
      <c r="SGP35" s="15"/>
      <c r="SGV35" s="118"/>
      <c r="SGW35" s="117"/>
      <c r="SGX35" s="105"/>
      <c r="SGY35" s="117"/>
      <c r="SHG35" s="116"/>
      <c r="SHJ35" s="15"/>
      <c r="SHK35" s="15"/>
      <c r="SHQ35" s="118"/>
      <c r="SHR35" s="117"/>
      <c r="SHS35" s="105"/>
      <c r="SHT35" s="117"/>
      <c r="SIB35" s="116"/>
      <c r="SIE35" s="15"/>
      <c r="SIF35" s="15"/>
      <c r="SIL35" s="118"/>
      <c r="SIM35" s="117"/>
      <c r="SIN35" s="105"/>
      <c r="SIO35" s="117"/>
      <c r="SIW35" s="116"/>
      <c r="SIZ35" s="15"/>
      <c r="SJA35" s="15"/>
      <c r="SJG35" s="118"/>
      <c r="SJH35" s="117"/>
      <c r="SJI35" s="105"/>
      <c r="SJJ35" s="117"/>
      <c r="SJR35" s="116"/>
      <c r="SJU35" s="15"/>
      <c r="SJV35" s="15"/>
      <c r="SKB35" s="118"/>
      <c r="SKC35" s="117"/>
      <c r="SKD35" s="105"/>
      <c r="SKE35" s="117"/>
      <c r="SKM35" s="116"/>
      <c r="SKP35" s="15"/>
      <c r="SKQ35" s="15"/>
      <c r="SKW35" s="118"/>
      <c r="SKX35" s="117"/>
      <c r="SKY35" s="105"/>
      <c r="SKZ35" s="117"/>
      <c r="SLH35" s="116"/>
      <c r="SLK35" s="15"/>
      <c r="SLL35" s="15"/>
      <c r="SLR35" s="118"/>
      <c r="SLS35" s="117"/>
      <c r="SLT35" s="105"/>
      <c r="SLU35" s="117"/>
      <c r="SMC35" s="116"/>
      <c r="SMF35" s="15"/>
      <c r="SMG35" s="15"/>
      <c r="SMM35" s="118"/>
      <c r="SMN35" s="117"/>
      <c r="SMO35" s="105"/>
      <c r="SMP35" s="117"/>
      <c r="SMX35" s="116"/>
      <c r="SNA35" s="15"/>
      <c r="SNB35" s="15"/>
      <c r="SNH35" s="118"/>
      <c r="SNI35" s="117"/>
      <c r="SNJ35" s="105"/>
      <c r="SNK35" s="117"/>
      <c r="SNS35" s="116"/>
      <c r="SNV35" s="15"/>
      <c r="SNW35" s="15"/>
      <c r="SOC35" s="118"/>
      <c r="SOD35" s="117"/>
      <c r="SOE35" s="105"/>
      <c r="SOF35" s="117"/>
      <c r="SON35" s="116"/>
      <c r="SOQ35" s="15"/>
      <c r="SOR35" s="15"/>
      <c r="SOX35" s="118"/>
      <c r="SOY35" s="117"/>
      <c r="SOZ35" s="105"/>
      <c r="SPA35" s="117"/>
      <c r="SPI35" s="116"/>
      <c r="SPL35" s="15"/>
      <c r="SPM35" s="15"/>
      <c r="SPS35" s="118"/>
      <c r="SPT35" s="117"/>
      <c r="SPU35" s="105"/>
      <c r="SPV35" s="117"/>
      <c r="SQD35" s="116"/>
      <c r="SQG35" s="15"/>
      <c r="SQH35" s="15"/>
      <c r="SQN35" s="118"/>
      <c r="SQO35" s="117"/>
      <c r="SQP35" s="105"/>
      <c r="SQQ35" s="117"/>
      <c r="SQY35" s="116"/>
      <c r="SRB35" s="15"/>
      <c r="SRC35" s="15"/>
      <c r="SRI35" s="118"/>
      <c r="SRJ35" s="117"/>
      <c r="SRK35" s="105"/>
      <c r="SRL35" s="117"/>
      <c r="SRT35" s="116"/>
      <c r="SRW35" s="15"/>
      <c r="SRX35" s="15"/>
      <c r="SSD35" s="118"/>
      <c r="SSE35" s="117"/>
      <c r="SSF35" s="105"/>
      <c r="SSG35" s="117"/>
      <c r="SSO35" s="116"/>
      <c r="SSR35" s="15"/>
      <c r="SSS35" s="15"/>
      <c r="SSY35" s="118"/>
      <c r="SSZ35" s="117"/>
      <c r="STA35" s="105"/>
      <c r="STB35" s="117"/>
      <c r="STJ35" s="116"/>
      <c r="STM35" s="15"/>
      <c r="STN35" s="15"/>
      <c r="STT35" s="118"/>
      <c r="STU35" s="117"/>
      <c r="STV35" s="105"/>
      <c r="STW35" s="117"/>
      <c r="SUE35" s="116"/>
      <c r="SUH35" s="15"/>
      <c r="SUI35" s="15"/>
      <c r="SUO35" s="118"/>
      <c r="SUP35" s="117"/>
      <c r="SUQ35" s="105"/>
      <c r="SUR35" s="117"/>
      <c r="SUZ35" s="116"/>
      <c r="SVC35" s="15"/>
      <c r="SVD35" s="15"/>
      <c r="SVJ35" s="118"/>
      <c r="SVK35" s="117"/>
      <c r="SVL35" s="105"/>
      <c r="SVM35" s="117"/>
      <c r="SVU35" s="116"/>
      <c r="SVX35" s="15"/>
      <c r="SVY35" s="15"/>
      <c r="SWE35" s="118"/>
      <c r="SWF35" s="117"/>
      <c r="SWG35" s="105"/>
      <c r="SWH35" s="117"/>
      <c r="SWP35" s="116"/>
      <c r="SWS35" s="15"/>
      <c r="SWT35" s="15"/>
      <c r="SWZ35" s="118"/>
      <c r="SXA35" s="117"/>
      <c r="SXB35" s="105"/>
      <c r="SXC35" s="117"/>
      <c r="SXK35" s="116"/>
      <c r="SXN35" s="15"/>
      <c r="SXO35" s="15"/>
      <c r="SXU35" s="118"/>
      <c r="SXV35" s="117"/>
      <c r="SXW35" s="105"/>
      <c r="SXX35" s="117"/>
      <c r="SYF35" s="116"/>
      <c r="SYI35" s="15"/>
      <c r="SYJ35" s="15"/>
      <c r="SYP35" s="118"/>
      <c r="SYQ35" s="117"/>
      <c r="SYR35" s="105"/>
      <c r="SYS35" s="117"/>
      <c r="SZA35" s="116"/>
      <c r="SZD35" s="15"/>
      <c r="SZE35" s="15"/>
      <c r="SZK35" s="118"/>
      <c r="SZL35" s="117"/>
      <c r="SZM35" s="105"/>
      <c r="SZN35" s="117"/>
      <c r="SZV35" s="116"/>
      <c r="SZY35" s="15"/>
      <c r="SZZ35" s="15"/>
      <c r="TAF35" s="118"/>
      <c r="TAG35" s="117"/>
      <c r="TAH35" s="105"/>
      <c r="TAI35" s="117"/>
      <c r="TAQ35" s="116"/>
      <c r="TAT35" s="15"/>
      <c r="TAU35" s="15"/>
      <c r="TBA35" s="118"/>
      <c r="TBB35" s="117"/>
      <c r="TBC35" s="105"/>
      <c r="TBD35" s="117"/>
      <c r="TBL35" s="116"/>
      <c r="TBO35" s="15"/>
      <c r="TBP35" s="15"/>
      <c r="TBV35" s="118"/>
      <c r="TBW35" s="117"/>
      <c r="TBX35" s="105"/>
      <c r="TBY35" s="117"/>
      <c r="TCG35" s="116"/>
      <c r="TCJ35" s="15"/>
      <c r="TCK35" s="15"/>
      <c r="TCQ35" s="118"/>
      <c r="TCR35" s="117"/>
      <c r="TCS35" s="105"/>
      <c r="TCT35" s="117"/>
      <c r="TDB35" s="116"/>
      <c r="TDE35" s="15"/>
      <c r="TDF35" s="15"/>
      <c r="TDL35" s="118"/>
      <c r="TDM35" s="117"/>
      <c r="TDN35" s="105"/>
      <c r="TDO35" s="117"/>
      <c r="TDW35" s="116"/>
      <c r="TDZ35" s="15"/>
      <c r="TEA35" s="15"/>
      <c r="TEG35" s="118"/>
      <c r="TEH35" s="117"/>
      <c r="TEI35" s="105"/>
      <c r="TEJ35" s="117"/>
      <c r="TER35" s="116"/>
      <c r="TEU35" s="15"/>
      <c r="TEV35" s="15"/>
      <c r="TFB35" s="118"/>
      <c r="TFC35" s="117"/>
      <c r="TFD35" s="105"/>
      <c r="TFE35" s="117"/>
      <c r="TFM35" s="116"/>
      <c r="TFP35" s="15"/>
      <c r="TFQ35" s="15"/>
      <c r="TFW35" s="118"/>
      <c r="TFX35" s="117"/>
      <c r="TFY35" s="105"/>
      <c r="TFZ35" s="117"/>
      <c r="TGH35" s="116"/>
      <c r="TGK35" s="15"/>
      <c r="TGL35" s="15"/>
      <c r="TGR35" s="118"/>
      <c r="TGS35" s="117"/>
      <c r="TGT35" s="105"/>
      <c r="TGU35" s="117"/>
      <c r="THC35" s="116"/>
      <c r="THF35" s="15"/>
      <c r="THG35" s="15"/>
      <c r="THM35" s="118"/>
      <c r="THN35" s="117"/>
      <c r="THO35" s="105"/>
      <c r="THP35" s="117"/>
      <c r="THX35" s="116"/>
      <c r="TIA35" s="15"/>
      <c r="TIB35" s="15"/>
      <c r="TIH35" s="118"/>
      <c r="TII35" s="117"/>
      <c r="TIJ35" s="105"/>
      <c r="TIK35" s="117"/>
      <c r="TIS35" s="116"/>
      <c r="TIV35" s="15"/>
      <c r="TIW35" s="15"/>
      <c r="TJC35" s="118"/>
      <c r="TJD35" s="117"/>
      <c r="TJE35" s="105"/>
      <c r="TJF35" s="117"/>
      <c r="TJN35" s="116"/>
      <c r="TJQ35" s="15"/>
      <c r="TJR35" s="15"/>
      <c r="TJX35" s="118"/>
      <c r="TJY35" s="117"/>
      <c r="TJZ35" s="105"/>
      <c r="TKA35" s="117"/>
      <c r="TKI35" s="116"/>
      <c r="TKL35" s="15"/>
      <c r="TKM35" s="15"/>
      <c r="TKS35" s="118"/>
      <c r="TKT35" s="117"/>
      <c r="TKU35" s="105"/>
      <c r="TKV35" s="117"/>
      <c r="TLD35" s="116"/>
      <c r="TLG35" s="15"/>
      <c r="TLH35" s="15"/>
      <c r="TLN35" s="118"/>
      <c r="TLO35" s="117"/>
      <c r="TLP35" s="105"/>
      <c r="TLQ35" s="117"/>
      <c r="TLY35" s="116"/>
      <c r="TMB35" s="15"/>
      <c r="TMC35" s="15"/>
      <c r="TMI35" s="118"/>
      <c r="TMJ35" s="117"/>
      <c r="TMK35" s="105"/>
      <c r="TML35" s="117"/>
      <c r="TMT35" s="116"/>
      <c r="TMW35" s="15"/>
      <c r="TMX35" s="15"/>
      <c r="TND35" s="118"/>
      <c r="TNE35" s="117"/>
      <c r="TNF35" s="105"/>
      <c r="TNG35" s="117"/>
      <c r="TNO35" s="116"/>
      <c r="TNR35" s="15"/>
      <c r="TNS35" s="15"/>
      <c r="TNY35" s="118"/>
      <c r="TNZ35" s="117"/>
      <c r="TOA35" s="105"/>
      <c r="TOB35" s="117"/>
      <c r="TOJ35" s="116"/>
      <c r="TOM35" s="15"/>
      <c r="TON35" s="15"/>
      <c r="TOT35" s="118"/>
      <c r="TOU35" s="117"/>
      <c r="TOV35" s="105"/>
      <c r="TOW35" s="117"/>
      <c r="TPE35" s="116"/>
      <c r="TPH35" s="15"/>
      <c r="TPI35" s="15"/>
      <c r="TPO35" s="118"/>
      <c r="TPP35" s="117"/>
      <c r="TPQ35" s="105"/>
      <c r="TPR35" s="117"/>
      <c r="TPZ35" s="116"/>
      <c r="TQC35" s="15"/>
      <c r="TQD35" s="15"/>
      <c r="TQJ35" s="118"/>
      <c r="TQK35" s="117"/>
      <c r="TQL35" s="105"/>
      <c r="TQM35" s="117"/>
      <c r="TQU35" s="116"/>
      <c r="TQX35" s="15"/>
      <c r="TQY35" s="15"/>
      <c r="TRE35" s="118"/>
      <c r="TRF35" s="117"/>
      <c r="TRG35" s="105"/>
      <c r="TRH35" s="117"/>
      <c r="TRP35" s="116"/>
      <c r="TRS35" s="15"/>
      <c r="TRT35" s="15"/>
      <c r="TRZ35" s="118"/>
      <c r="TSA35" s="117"/>
      <c r="TSB35" s="105"/>
      <c r="TSC35" s="117"/>
      <c r="TSK35" s="116"/>
      <c r="TSN35" s="15"/>
      <c r="TSO35" s="15"/>
      <c r="TSU35" s="118"/>
      <c r="TSV35" s="117"/>
      <c r="TSW35" s="105"/>
      <c r="TSX35" s="117"/>
      <c r="TTF35" s="116"/>
      <c r="TTI35" s="15"/>
      <c r="TTJ35" s="15"/>
      <c r="TTP35" s="118"/>
      <c r="TTQ35" s="117"/>
      <c r="TTR35" s="105"/>
      <c r="TTS35" s="117"/>
      <c r="TUA35" s="116"/>
      <c r="TUD35" s="15"/>
      <c r="TUE35" s="15"/>
      <c r="TUK35" s="118"/>
      <c r="TUL35" s="117"/>
      <c r="TUM35" s="105"/>
      <c r="TUN35" s="117"/>
      <c r="TUV35" s="116"/>
      <c r="TUY35" s="15"/>
      <c r="TUZ35" s="15"/>
      <c r="TVF35" s="118"/>
      <c r="TVG35" s="117"/>
      <c r="TVH35" s="105"/>
      <c r="TVI35" s="117"/>
      <c r="TVQ35" s="116"/>
      <c r="TVT35" s="15"/>
      <c r="TVU35" s="15"/>
      <c r="TWA35" s="118"/>
      <c r="TWB35" s="117"/>
      <c r="TWC35" s="105"/>
      <c r="TWD35" s="117"/>
      <c r="TWL35" s="116"/>
      <c r="TWO35" s="15"/>
      <c r="TWP35" s="15"/>
      <c r="TWV35" s="118"/>
      <c r="TWW35" s="117"/>
      <c r="TWX35" s="105"/>
      <c r="TWY35" s="117"/>
      <c r="TXG35" s="116"/>
      <c r="TXJ35" s="15"/>
      <c r="TXK35" s="15"/>
      <c r="TXQ35" s="118"/>
      <c r="TXR35" s="117"/>
      <c r="TXS35" s="105"/>
      <c r="TXT35" s="117"/>
      <c r="TYB35" s="116"/>
      <c r="TYE35" s="15"/>
      <c r="TYF35" s="15"/>
      <c r="TYL35" s="118"/>
      <c r="TYM35" s="117"/>
      <c r="TYN35" s="105"/>
      <c r="TYO35" s="117"/>
      <c r="TYW35" s="116"/>
      <c r="TYZ35" s="15"/>
      <c r="TZA35" s="15"/>
      <c r="TZG35" s="118"/>
      <c r="TZH35" s="117"/>
      <c r="TZI35" s="105"/>
      <c r="TZJ35" s="117"/>
      <c r="TZR35" s="116"/>
      <c r="TZU35" s="15"/>
      <c r="TZV35" s="15"/>
      <c r="UAB35" s="118"/>
      <c r="UAC35" s="117"/>
      <c r="UAD35" s="105"/>
      <c r="UAE35" s="117"/>
      <c r="UAM35" s="116"/>
      <c r="UAP35" s="15"/>
      <c r="UAQ35" s="15"/>
      <c r="UAW35" s="118"/>
      <c r="UAX35" s="117"/>
      <c r="UAY35" s="105"/>
      <c r="UAZ35" s="117"/>
      <c r="UBH35" s="116"/>
      <c r="UBK35" s="15"/>
      <c r="UBL35" s="15"/>
      <c r="UBR35" s="118"/>
      <c r="UBS35" s="117"/>
      <c r="UBT35" s="105"/>
      <c r="UBU35" s="117"/>
      <c r="UCC35" s="116"/>
      <c r="UCF35" s="15"/>
      <c r="UCG35" s="15"/>
      <c r="UCM35" s="118"/>
      <c r="UCN35" s="117"/>
      <c r="UCO35" s="105"/>
      <c r="UCP35" s="117"/>
      <c r="UCX35" s="116"/>
      <c r="UDA35" s="15"/>
      <c r="UDB35" s="15"/>
      <c r="UDH35" s="118"/>
      <c r="UDI35" s="117"/>
      <c r="UDJ35" s="105"/>
      <c r="UDK35" s="117"/>
      <c r="UDS35" s="116"/>
      <c r="UDV35" s="15"/>
      <c r="UDW35" s="15"/>
      <c r="UEC35" s="118"/>
      <c r="UED35" s="117"/>
      <c r="UEE35" s="105"/>
      <c r="UEF35" s="117"/>
      <c r="UEN35" s="116"/>
      <c r="UEQ35" s="15"/>
      <c r="UER35" s="15"/>
      <c r="UEX35" s="118"/>
      <c r="UEY35" s="117"/>
      <c r="UEZ35" s="105"/>
      <c r="UFA35" s="117"/>
      <c r="UFI35" s="116"/>
      <c r="UFL35" s="15"/>
      <c r="UFM35" s="15"/>
      <c r="UFS35" s="118"/>
      <c r="UFT35" s="117"/>
      <c r="UFU35" s="105"/>
      <c r="UFV35" s="117"/>
      <c r="UGD35" s="116"/>
      <c r="UGG35" s="15"/>
      <c r="UGH35" s="15"/>
      <c r="UGN35" s="118"/>
      <c r="UGO35" s="117"/>
      <c r="UGP35" s="105"/>
      <c r="UGQ35" s="117"/>
      <c r="UGY35" s="116"/>
      <c r="UHB35" s="15"/>
      <c r="UHC35" s="15"/>
      <c r="UHI35" s="118"/>
      <c r="UHJ35" s="117"/>
      <c r="UHK35" s="105"/>
      <c r="UHL35" s="117"/>
      <c r="UHT35" s="116"/>
      <c r="UHW35" s="15"/>
      <c r="UHX35" s="15"/>
      <c r="UID35" s="118"/>
      <c r="UIE35" s="117"/>
      <c r="UIF35" s="105"/>
      <c r="UIG35" s="117"/>
      <c r="UIO35" s="116"/>
      <c r="UIR35" s="15"/>
      <c r="UIS35" s="15"/>
      <c r="UIY35" s="118"/>
      <c r="UIZ35" s="117"/>
      <c r="UJA35" s="105"/>
      <c r="UJB35" s="117"/>
      <c r="UJJ35" s="116"/>
      <c r="UJM35" s="15"/>
      <c r="UJN35" s="15"/>
      <c r="UJT35" s="118"/>
      <c r="UJU35" s="117"/>
      <c r="UJV35" s="105"/>
      <c r="UJW35" s="117"/>
      <c r="UKE35" s="116"/>
      <c r="UKH35" s="15"/>
      <c r="UKI35" s="15"/>
      <c r="UKO35" s="118"/>
      <c r="UKP35" s="117"/>
      <c r="UKQ35" s="105"/>
      <c r="UKR35" s="117"/>
      <c r="UKZ35" s="116"/>
      <c r="ULC35" s="15"/>
      <c r="ULD35" s="15"/>
      <c r="ULJ35" s="118"/>
      <c r="ULK35" s="117"/>
      <c r="ULL35" s="105"/>
      <c r="ULM35" s="117"/>
      <c r="ULU35" s="116"/>
      <c r="ULX35" s="15"/>
      <c r="ULY35" s="15"/>
      <c r="UME35" s="118"/>
      <c r="UMF35" s="117"/>
      <c r="UMG35" s="105"/>
      <c r="UMH35" s="117"/>
      <c r="UMP35" s="116"/>
      <c r="UMS35" s="15"/>
      <c r="UMT35" s="15"/>
      <c r="UMZ35" s="118"/>
      <c r="UNA35" s="117"/>
      <c r="UNB35" s="105"/>
      <c r="UNC35" s="117"/>
      <c r="UNK35" s="116"/>
      <c r="UNN35" s="15"/>
      <c r="UNO35" s="15"/>
      <c r="UNU35" s="118"/>
      <c r="UNV35" s="117"/>
      <c r="UNW35" s="105"/>
      <c r="UNX35" s="117"/>
      <c r="UOF35" s="116"/>
      <c r="UOI35" s="15"/>
      <c r="UOJ35" s="15"/>
      <c r="UOP35" s="118"/>
      <c r="UOQ35" s="117"/>
      <c r="UOR35" s="105"/>
      <c r="UOS35" s="117"/>
      <c r="UPA35" s="116"/>
      <c r="UPD35" s="15"/>
      <c r="UPE35" s="15"/>
      <c r="UPK35" s="118"/>
      <c r="UPL35" s="117"/>
      <c r="UPM35" s="105"/>
      <c r="UPN35" s="117"/>
      <c r="UPV35" s="116"/>
      <c r="UPY35" s="15"/>
      <c r="UPZ35" s="15"/>
      <c r="UQF35" s="118"/>
      <c r="UQG35" s="117"/>
      <c r="UQH35" s="105"/>
      <c r="UQI35" s="117"/>
      <c r="UQQ35" s="116"/>
      <c r="UQT35" s="15"/>
      <c r="UQU35" s="15"/>
      <c r="URA35" s="118"/>
      <c r="URB35" s="117"/>
      <c r="URC35" s="105"/>
      <c r="URD35" s="117"/>
      <c r="URL35" s="116"/>
      <c r="URO35" s="15"/>
      <c r="URP35" s="15"/>
      <c r="URV35" s="118"/>
      <c r="URW35" s="117"/>
      <c r="URX35" s="105"/>
      <c r="URY35" s="117"/>
      <c r="USG35" s="116"/>
      <c r="USJ35" s="15"/>
      <c r="USK35" s="15"/>
      <c r="USQ35" s="118"/>
      <c r="USR35" s="117"/>
      <c r="USS35" s="105"/>
      <c r="UST35" s="117"/>
      <c r="UTB35" s="116"/>
      <c r="UTE35" s="15"/>
      <c r="UTF35" s="15"/>
      <c r="UTL35" s="118"/>
      <c r="UTM35" s="117"/>
      <c r="UTN35" s="105"/>
      <c r="UTO35" s="117"/>
      <c r="UTW35" s="116"/>
      <c r="UTZ35" s="15"/>
      <c r="UUA35" s="15"/>
      <c r="UUG35" s="118"/>
      <c r="UUH35" s="117"/>
      <c r="UUI35" s="105"/>
      <c r="UUJ35" s="117"/>
      <c r="UUR35" s="116"/>
      <c r="UUU35" s="15"/>
      <c r="UUV35" s="15"/>
      <c r="UVB35" s="118"/>
      <c r="UVC35" s="117"/>
      <c r="UVD35" s="105"/>
      <c r="UVE35" s="117"/>
      <c r="UVM35" s="116"/>
      <c r="UVP35" s="15"/>
      <c r="UVQ35" s="15"/>
      <c r="UVW35" s="118"/>
      <c r="UVX35" s="117"/>
      <c r="UVY35" s="105"/>
      <c r="UVZ35" s="117"/>
      <c r="UWH35" s="116"/>
      <c r="UWK35" s="15"/>
      <c r="UWL35" s="15"/>
      <c r="UWR35" s="118"/>
      <c r="UWS35" s="117"/>
      <c r="UWT35" s="105"/>
      <c r="UWU35" s="117"/>
      <c r="UXC35" s="116"/>
      <c r="UXF35" s="15"/>
      <c r="UXG35" s="15"/>
      <c r="UXM35" s="118"/>
      <c r="UXN35" s="117"/>
      <c r="UXO35" s="105"/>
      <c r="UXP35" s="117"/>
      <c r="UXX35" s="116"/>
      <c r="UYA35" s="15"/>
      <c r="UYB35" s="15"/>
      <c r="UYH35" s="118"/>
      <c r="UYI35" s="117"/>
      <c r="UYJ35" s="105"/>
      <c r="UYK35" s="117"/>
      <c r="UYS35" s="116"/>
      <c r="UYV35" s="15"/>
      <c r="UYW35" s="15"/>
      <c r="UZC35" s="118"/>
      <c r="UZD35" s="117"/>
      <c r="UZE35" s="105"/>
      <c r="UZF35" s="117"/>
      <c r="UZN35" s="116"/>
      <c r="UZQ35" s="15"/>
      <c r="UZR35" s="15"/>
      <c r="UZX35" s="118"/>
      <c r="UZY35" s="117"/>
      <c r="UZZ35" s="105"/>
      <c r="VAA35" s="117"/>
      <c r="VAI35" s="116"/>
      <c r="VAL35" s="15"/>
      <c r="VAM35" s="15"/>
      <c r="VAS35" s="118"/>
      <c r="VAT35" s="117"/>
      <c r="VAU35" s="105"/>
      <c r="VAV35" s="117"/>
      <c r="VBD35" s="116"/>
      <c r="VBG35" s="15"/>
      <c r="VBH35" s="15"/>
      <c r="VBN35" s="118"/>
      <c r="VBO35" s="117"/>
      <c r="VBP35" s="105"/>
      <c r="VBQ35" s="117"/>
      <c r="VBY35" s="116"/>
      <c r="VCB35" s="15"/>
      <c r="VCC35" s="15"/>
      <c r="VCI35" s="118"/>
      <c r="VCJ35" s="117"/>
      <c r="VCK35" s="105"/>
      <c r="VCL35" s="117"/>
      <c r="VCT35" s="116"/>
      <c r="VCW35" s="15"/>
      <c r="VCX35" s="15"/>
      <c r="VDD35" s="118"/>
      <c r="VDE35" s="117"/>
      <c r="VDF35" s="105"/>
      <c r="VDG35" s="117"/>
      <c r="VDO35" s="116"/>
      <c r="VDR35" s="15"/>
      <c r="VDS35" s="15"/>
      <c r="VDY35" s="118"/>
      <c r="VDZ35" s="117"/>
      <c r="VEA35" s="105"/>
      <c r="VEB35" s="117"/>
      <c r="VEJ35" s="116"/>
      <c r="VEM35" s="15"/>
      <c r="VEN35" s="15"/>
      <c r="VET35" s="118"/>
      <c r="VEU35" s="117"/>
      <c r="VEV35" s="105"/>
      <c r="VEW35" s="117"/>
      <c r="VFE35" s="116"/>
      <c r="VFH35" s="15"/>
      <c r="VFI35" s="15"/>
      <c r="VFO35" s="118"/>
      <c r="VFP35" s="117"/>
      <c r="VFQ35" s="105"/>
      <c r="VFR35" s="117"/>
      <c r="VFZ35" s="116"/>
      <c r="VGC35" s="15"/>
      <c r="VGD35" s="15"/>
      <c r="VGJ35" s="118"/>
      <c r="VGK35" s="117"/>
      <c r="VGL35" s="105"/>
      <c r="VGM35" s="117"/>
      <c r="VGU35" s="116"/>
      <c r="VGX35" s="15"/>
      <c r="VGY35" s="15"/>
      <c r="VHE35" s="118"/>
      <c r="VHF35" s="117"/>
      <c r="VHG35" s="105"/>
      <c r="VHH35" s="117"/>
      <c r="VHP35" s="116"/>
      <c r="VHS35" s="15"/>
      <c r="VHT35" s="15"/>
      <c r="VHZ35" s="118"/>
      <c r="VIA35" s="117"/>
      <c r="VIB35" s="105"/>
      <c r="VIC35" s="117"/>
      <c r="VIK35" s="116"/>
      <c r="VIN35" s="15"/>
      <c r="VIO35" s="15"/>
      <c r="VIU35" s="118"/>
      <c r="VIV35" s="117"/>
      <c r="VIW35" s="105"/>
      <c r="VIX35" s="117"/>
      <c r="VJF35" s="116"/>
      <c r="VJI35" s="15"/>
      <c r="VJJ35" s="15"/>
      <c r="VJP35" s="118"/>
      <c r="VJQ35" s="117"/>
      <c r="VJR35" s="105"/>
      <c r="VJS35" s="117"/>
      <c r="VKA35" s="116"/>
      <c r="VKD35" s="15"/>
      <c r="VKE35" s="15"/>
      <c r="VKK35" s="118"/>
      <c r="VKL35" s="117"/>
      <c r="VKM35" s="105"/>
      <c r="VKN35" s="117"/>
      <c r="VKV35" s="116"/>
      <c r="VKY35" s="15"/>
      <c r="VKZ35" s="15"/>
      <c r="VLF35" s="118"/>
      <c r="VLG35" s="117"/>
      <c r="VLH35" s="105"/>
      <c r="VLI35" s="117"/>
      <c r="VLQ35" s="116"/>
      <c r="VLT35" s="15"/>
      <c r="VLU35" s="15"/>
      <c r="VMA35" s="118"/>
      <c r="VMB35" s="117"/>
      <c r="VMC35" s="105"/>
      <c r="VMD35" s="117"/>
      <c r="VML35" s="116"/>
      <c r="VMO35" s="15"/>
      <c r="VMP35" s="15"/>
      <c r="VMV35" s="118"/>
      <c r="VMW35" s="117"/>
      <c r="VMX35" s="105"/>
      <c r="VMY35" s="117"/>
      <c r="VNG35" s="116"/>
      <c r="VNJ35" s="15"/>
      <c r="VNK35" s="15"/>
      <c r="VNQ35" s="118"/>
      <c r="VNR35" s="117"/>
      <c r="VNS35" s="105"/>
      <c r="VNT35" s="117"/>
      <c r="VOB35" s="116"/>
      <c r="VOE35" s="15"/>
      <c r="VOF35" s="15"/>
      <c r="VOL35" s="118"/>
      <c r="VOM35" s="117"/>
      <c r="VON35" s="105"/>
      <c r="VOO35" s="117"/>
      <c r="VOW35" s="116"/>
      <c r="VOZ35" s="15"/>
      <c r="VPA35" s="15"/>
      <c r="VPG35" s="118"/>
      <c r="VPH35" s="117"/>
      <c r="VPI35" s="105"/>
      <c r="VPJ35" s="117"/>
      <c r="VPR35" s="116"/>
      <c r="VPU35" s="15"/>
      <c r="VPV35" s="15"/>
      <c r="VQB35" s="118"/>
      <c r="VQC35" s="117"/>
      <c r="VQD35" s="105"/>
      <c r="VQE35" s="117"/>
      <c r="VQM35" s="116"/>
      <c r="VQP35" s="15"/>
      <c r="VQQ35" s="15"/>
      <c r="VQW35" s="118"/>
      <c r="VQX35" s="117"/>
      <c r="VQY35" s="105"/>
      <c r="VQZ35" s="117"/>
      <c r="VRH35" s="116"/>
      <c r="VRK35" s="15"/>
      <c r="VRL35" s="15"/>
      <c r="VRR35" s="118"/>
      <c r="VRS35" s="117"/>
      <c r="VRT35" s="105"/>
      <c r="VRU35" s="117"/>
      <c r="VSC35" s="116"/>
      <c r="VSF35" s="15"/>
      <c r="VSG35" s="15"/>
      <c r="VSM35" s="118"/>
      <c r="VSN35" s="117"/>
      <c r="VSO35" s="105"/>
      <c r="VSP35" s="117"/>
      <c r="VSX35" s="116"/>
      <c r="VTA35" s="15"/>
      <c r="VTB35" s="15"/>
      <c r="VTH35" s="118"/>
      <c r="VTI35" s="117"/>
      <c r="VTJ35" s="105"/>
      <c r="VTK35" s="117"/>
      <c r="VTS35" s="116"/>
      <c r="VTV35" s="15"/>
      <c r="VTW35" s="15"/>
      <c r="VUC35" s="118"/>
      <c r="VUD35" s="117"/>
      <c r="VUE35" s="105"/>
      <c r="VUF35" s="117"/>
      <c r="VUN35" s="116"/>
      <c r="VUQ35" s="15"/>
      <c r="VUR35" s="15"/>
      <c r="VUX35" s="118"/>
      <c r="VUY35" s="117"/>
      <c r="VUZ35" s="105"/>
      <c r="VVA35" s="117"/>
      <c r="VVI35" s="116"/>
      <c r="VVL35" s="15"/>
      <c r="VVM35" s="15"/>
      <c r="VVS35" s="118"/>
      <c r="VVT35" s="117"/>
      <c r="VVU35" s="105"/>
      <c r="VVV35" s="117"/>
      <c r="VWD35" s="116"/>
      <c r="VWG35" s="15"/>
      <c r="VWH35" s="15"/>
      <c r="VWN35" s="118"/>
      <c r="VWO35" s="117"/>
      <c r="VWP35" s="105"/>
      <c r="VWQ35" s="117"/>
      <c r="VWY35" s="116"/>
      <c r="VXB35" s="15"/>
      <c r="VXC35" s="15"/>
      <c r="VXI35" s="118"/>
      <c r="VXJ35" s="117"/>
      <c r="VXK35" s="105"/>
      <c r="VXL35" s="117"/>
      <c r="VXT35" s="116"/>
      <c r="VXW35" s="15"/>
      <c r="VXX35" s="15"/>
      <c r="VYD35" s="118"/>
      <c r="VYE35" s="117"/>
      <c r="VYF35" s="105"/>
      <c r="VYG35" s="117"/>
      <c r="VYO35" s="116"/>
      <c r="VYR35" s="15"/>
      <c r="VYS35" s="15"/>
      <c r="VYY35" s="118"/>
      <c r="VYZ35" s="117"/>
      <c r="VZA35" s="105"/>
      <c r="VZB35" s="117"/>
      <c r="VZJ35" s="116"/>
      <c r="VZM35" s="15"/>
      <c r="VZN35" s="15"/>
      <c r="VZT35" s="118"/>
      <c r="VZU35" s="117"/>
      <c r="VZV35" s="105"/>
      <c r="VZW35" s="117"/>
      <c r="WAE35" s="116"/>
      <c r="WAH35" s="15"/>
      <c r="WAI35" s="15"/>
      <c r="WAO35" s="118"/>
      <c r="WAP35" s="117"/>
      <c r="WAQ35" s="105"/>
      <c r="WAR35" s="117"/>
      <c r="WAZ35" s="116"/>
      <c r="WBC35" s="15"/>
      <c r="WBD35" s="15"/>
      <c r="WBJ35" s="118"/>
      <c r="WBK35" s="117"/>
      <c r="WBL35" s="105"/>
      <c r="WBM35" s="117"/>
      <c r="WBU35" s="116"/>
      <c r="WBX35" s="15"/>
      <c r="WBY35" s="15"/>
      <c r="WCE35" s="118"/>
      <c r="WCF35" s="117"/>
      <c r="WCG35" s="105"/>
      <c r="WCH35" s="117"/>
      <c r="WCP35" s="116"/>
      <c r="WCS35" s="15"/>
      <c r="WCT35" s="15"/>
      <c r="WCZ35" s="118"/>
      <c r="WDA35" s="117"/>
      <c r="WDB35" s="105"/>
      <c r="WDC35" s="117"/>
      <c r="WDK35" s="116"/>
      <c r="WDN35" s="15"/>
      <c r="WDO35" s="15"/>
      <c r="WDU35" s="118"/>
      <c r="WDV35" s="117"/>
      <c r="WDW35" s="105"/>
      <c r="WDX35" s="117"/>
      <c r="WEF35" s="116"/>
      <c r="WEI35" s="15"/>
      <c r="WEJ35" s="15"/>
      <c r="WEP35" s="118"/>
      <c r="WEQ35" s="117"/>
      <c r="WER35" s="105"/>
      <c r="WES35" s="117"/>
      <c r="WFA35" s="116"/>
      <c r="WFD35" s="15"/>
      <c r="WFE35" s="15"/>
      <c r="WFK35" s="118"/>
      <c r="WFL35" s="117"/>
      <c r="WFM35" s="105"/>
      <c r="WFN35" s="117"/>
      <c r="WFV35" s="116"/>
      <c r="WFY35" s="15"/>
      <c r="WFZ35" s="15"/>
      <c r="WGF35" s="118"/>
      <c r="WGG35" s="117"/>
      <c r="WGH35" s="105"/>
      <c r="WGI35" s="117"/>
      <c r="WGQ35" s="116"/>
      <c r="WGT35" s="15"/>
      <c r="WGU35" s="15"/>
      <c r="WHA35" s="118"/>
      <c r="WHB35" s="117"/>
      <c r="WHC35" s="105"/>
      <c r="WHD35" s="117"/>
      <c r="WHL35" s="116"/>
      <c r="WHO35" s="15"/>
      <c r="WHP35" s="15"/>
      <c r="WHV35" s="118"/>
      <c r="WHW35" s="117"/>
      <c r="WHX35" s="105"/>
      <c r="WHY35" s="117"/>
      <c r="WIG35" s="116"/>
      <c r="WIJ35" s="15"/>
      <c r="WIK35" s="15"/>
      <c r="WIQ35" s="118"/>
      <c r="WIR35" s="117"/>
      <c r="WIS35" s="105"/>
      <c r="WIT35" s="117"/>
      <c r="WJB35" s="116"/>
      <c r="WJE35" s="15"/>
      <c r="WJF35" s="15"/>
      <c r="WJL35" s="118"/>
      <c r="WJM35" s="117"/>
      <c r="WJN35" s="105"/>
      <c r="WJO35" s="117"/>
      <c r="WJW35" s="116"/>
      <c r="WJZ35" s="15"/>
      <c r="WKA35" s="15"/>
      <c r="WKG35" s="118"/>
      <c r="WKH35" s="117"/>
      <c r="WKI35" s="105"/>
      <c r="WKJ35" s="117"/>
      <c r="WKR35" s="116"/>
      <c r="WKU35" s="15"/>
      <c r="WKV35" s="15"/>
      <c r="WLB35" s="118"/>
      <c r="WLC35" s="117"/>
      <c r="WLD35" s="105"/>
      <c r="WLE35" s="117"/>
      <c r="WLM35" s="116"/>
      <c r="WLP35" s="15"/>
      <c r="WLQ35" s="15"/>
      <c r="WLW35" s="118"/>
      <c r="WLX35" s="117"/>
      <c r="WLY35" s="105"/>
      <c r="WLZ35" s="117"/>
      <c r="WMH35" s="116"/>
      <c r="WMK35" s="15"/>
      <c r="WML35" s="15"/>
      <c r="WMR35" s="118"/>
      <c r="WMS35" s="117"/>
      <c r="WMT35" s="105"/>
      <c r="WMU35" s="117"/>
      <c r="WNC35" s="116"/>
      <c r="WNF35" s="15"/>
      <c r="WNG35" s="15"/>
      <c r="WNM35" s="118"/>
      <c r="WNN35" s="117"/>
      <c r="WNO35" s="105"/>
      <c r="WNP35" s="117"/>
      <c r="WNX35" s="116"/>
      <c r="WOA35" s="15"/>
      <c r="WOB35" s="15"/>
      <c r="WOH35" s="118"/>
      <c r="WOI35" s="117"/>
      <c r="WOJ35" s="105"/>
      <c r="WOK35" s="117"/>
      <c r="WOS35" s="116"/>
      <c r="WOV35" s="15"/>
      <c r="WOW35" s="15"/>
      <c r="WPC35" s="118"/>
      <c r="WPD35" s="117"/>
      <c r="WPE35" s="105"/>
      <c r="WPF35" s="117"/>
      <c r="WPN35" s="116"/>
      <c r="WPQ35" s="15"/>
      <c r="WPR35" s="15"/>
      <c r="WPX35" s="118"/>
      <c r="WPY35" s="117"/>
      <c r="WPZ35" s="105"/>
      <c r="WQA35" s="117"/>
      <c r="WQI35" s="116"/>
      <c r="WQL35" s="15"/>
      <c r="WQM35" s="15"/>
      <c r="WQS35" s="118"/>
      <c r="WQT35" s="117"/>
      <c r="WQU35" s="105"/>
      <c r="WQV35" s="117"/>
      <c r="WRD35" s="116"/>
      <c r="WRG35" s="15"/>
      <c r="WRH35" s="15"/>
      <c r="WRN35" s="118"/>
      <c r="WRO35" s="117"/>
      <c r="WRP35" s="105"/>
      <c r="WRQ35" s="117"/>
      <c r="WRY35" s="116"/>
      <c r="WSB35" s="15"/>
      <c r="WSC35" s="15"/>
      <c r="WSI35" s="118"/>
      <c r="WSJ35" s="117"/>
      <c r="WSK35" s="105"/>
      <c r="WSL35" s="117"/>
      <c r="WST35" s="116"/>
      <c r="WSW35" s="15"/>
      <c r="WSX35" s="15"/>
      <c r="WTD35" s="118"/>
      <c r="WTE35" s="117"/>
      <c r="WTF35" s="105"/>
      <c r="WTG35" s="117"/>
      <c r="WTO35" s="116"/>
      <c r="WTR35" s="15"/>
      <c r="WTS35" s="15"/>
      <c r="WTY35" s="118"/>
      <c r="WTZ35" s="117"/>
      <c r="WUA35" s="105"/>
      <c r="WUB35" s="117"/>
      <c r="WUJ35" s="116"/>
      <c r="WUM35" s="15"/>
      <c r="WUN35" s="15"/>
      <c r="WUT35" s="118"/>
      <c r="WUU35" s="117"/>
      <c r="WUV35" s="105"/>
      <c r="WUW35" s="117"/>
      <c r="WVE35" s="116"/>
      <c r="WVH35" s="15"/>
      <c r="WVI35" s="15"/>
      <c r="WVO35" s="118"/>
      <c r="WVP35" s="117"/>
      <c r="WVQ35" s="105"/>
      <c r="WVR35" s="117"/>
      <c r="WVZ35" s="116"/>
      <c r="WWC35" s="15"/>
      <c r="WWD35" s="15"/>
      <c r="WWJ35" s="118"/>
      <c r="WWK35" s="117"/>
      <c r="WWL35" s="105"/>
      <c r="WWM35" s="117"/>
      <c r="WWU35" s="116"/>
      <c r="WWX35" s="15"/>
      <c r="WWY35" s="15"/>
      <c r="WXE35" s="118"/>
      <c r="WXF35" s="117"/>
      <c r="WXG35" s="105"/>
      <c r="WXH35" s="117"/>
      <c r="WXP35" s="116"/>
      <c r="WXS35" s="15"/>
      <c r="WXT35" s="15"/>
      <c r="WXZ35" s="118"/>
      <c r="WYA35" s="117"/>
      <c r="WYB35" s="105"/>
      <c r="WYC35" s="117"/>
      <c r="WYK35" s="116"/>
      <c r="WYN35" s="15"/>
      <c r="WYO35" s="15"/>
      <c r="WYU35" s="118"/>
      <c r="WYV35" s="117"/>
      <c r="WYW35" s="105"/>
      <c r="WYX35" s="117"/>
      <c r="WZF35" s="116"/>
      <c r="WZI35" s="15"/>
      <c r="WZJ35" s="15"/>
      <c r="WZP35" s="118"/>
      <c r="WZQ35" s="117"/>
      <c r="WZR35" s="105"/>
      <c r="WZS35" s="117"/>
      <c r="XAA35" s="116"/>
      <c r="XAD35" s="15"/>
      <c r="XAE35" s="15"/>
      <c r="XAK35" s="118"/>
      <c r="XAL35" s="117"/>
      <c r="XAM35" s="105"/>
      <c r="XAN35" s="117"/>
      <c r="XAV35" s="116"/>
      <c r="XAY35" s="15"/>
      <c r="XAZ35" s="15"/>
      <c r="XBF35" s="118"/>
      <c r="XBG35" s="117"/>
      <c r="XBH35" s="105"/>
      <c r="XBI35" s="117"/>
      <c r="XBQ35" s="116"/>
      <c r="XBT35" s="15"/>
      <c r="XBU35" s="15"/>
      <c r="XCA35" s="118"/>
      <c r="XCB35" s="117"/>
      <c r="XCC35" s="105"/>
      <c r="XCD35" s="117"/>
      <c r="XCL35" s="116"/>
      <c r="XCO35" s="15"/>
      <c r="XCP35" s="15"/>
      <c r="XCV35" s="118"/>
      <c r="XCW35" s="117"/>
      <c r="XCX35" s="105"/>
      <c r="XCY35" s="117"/>
      <c r="XDG35" s="116"/>
      <c r="XDJ35" s="15"/>
      <c r="XDK35" s="15"/>
      <c r="XDQ35" s="118"/>
      <c r="XDR35" s="117"/>
      <c r="XDS35" s="105"/>
      <c r="XDT35" s="117"/>
      <c r="XEB35" s="116"/>
      <c r="XEE35" s="15"/>
      <c r="XEF35" s="15"/>
      <c r="XEL35" s="118"/>
      <c r="XEM35" s="117"/>
      <c r="XEN35" s="105"/>
      <c r="XEO35" s="117"/>
      <c r="XEW35" s="116"/>
      <c r="XEZ35" s="15"/>
      <c r="XFA35" s="15"/>
    </row>
    <row r="36" spans="1:1018 1026:2047 2055:3067 3073:4096 4102:5113 5121:6142 6150:8191 8197:9216 9219:10237 10245:12286 12292:13311 13314:14332 14340:16381" s="120" customFormat="1" x14ac:dyDescent="0.25">
      <c r="A36" s="17"/>
      <c r="B36" s="139">
        <v>529</v>
      </c>
      <c r="C36" s="120" t="s">
        <v>21</v>
      </c>
      <c r="D36" s="121" t="s">
        <v>325</v>
      </c>
      <c r="E36" s="120">
        <v>3</v>
      </c>
      <c r="F36" s="120" t="s">
        <v>334</v>
      </c>
      <c r="G36" s="122" t="s">
        <v>327</v>
      </c>
      <c r="H36" s="123" t="s">
        <v>1090</v>
      </c>
      <c r="I36" s="106">
        <v>107283.87</v>
      </c>
      <c r="J36" s="123" t="s">
        <v>1085</v>
      </c>
      <c r="K36" s="121" t="s">
        <v>57</v>
      </c>
      <c r="L36" s="121" t="s">
        <v>57</v>
      </c>
      <c r="M36" s="121" t="s">
        <v>57</v>
      </c>
      <c r="N36" s="121" t="s">
        <v>57</v>
      </c>
      <c r="O36" s="121" t="s">
        <v>57</v>
      </c>
      <c r="P36" s="121" t="s">
        <v>337</v>
      </c>
      <c r="Q36" s="120" t="s">
        <v>338</v>
      </c>
      <c r="R36" s="124" t="s">
        <v>57</v>
      </c>
      <c r="S36" s="121" t="s">
        <v>57</v>
      </c>
      <c r="T36" s="121"/>
      <c r="U36" s="17"/>
      <c r="V36" s="15"/>
      <c r="AB36" s="122"/>
      <c r="AC36" s="123"/>
      <c r="AD36" s="106"/>
      <c r="AE36" s="123"/>
      <c r="AM36" s="125"/>
      <c r="AP36" s="15"/>
      <c r="AQ36" s="15"/>
      <c r="AW36" s="122"/>
      <c r="AX36" s="123"/>
      <c r="AY36" s="106"/>
      <c r="AZ36" s="123"/>
      <c r="BH36" s="125"/>
      <c r="BK36" s="15"/>
      <c r="BL36" s="15"/>
      <c r="BR36" s="122"/>
      <c r="BS36" s="123"/>
      <c r="BT36" s="106"/>
      <c r="BU36" s="123"/>
      <c r="CC36" s="125"/>
      <c r="CF36" s="15"/>
      <c r="CG36" s="15"/>
      <c r="CM36" s="122"/>
      <c r="CN36" s="123"/>
      <c r="CO36" s="106"/>
      <c r="CP36" s="123"/>
      <c r="CX36" s="125"/>
      <c r="DA36" s="15"/>
      <c r="DB36" s="15"/>
      <c r="DH36" s="122"/>
      <c r="DI36" s="123"/>
      <c r="DJ36" s="106"/>
      <c r="DK36" s="123"/>
      <c r="DS36" s="125"/>
      <c r="DV36" s="15"/>
      <c r="DW36" s="15"/>
      <c r="EC36" s="122"/>
      <c r="ED36" s="123"/>
      <c r="EE36" s="106"/>
      <c r="EF36" s="123"/>
      <c r="EN36" s="125"/>
      <c r="EQ36" s="15"/>
      <c r="ER36" s="15"/>
      <c r="EX36" s="122"/>
      <c r="EY36" s="123"/>
      <c r="EZ36" s="106"/>
      <c r="FA36" s="123"/>
      <c r="FI36" s="125"/>
      <c r="FL36" s="15"/>
      <c r="FM36" s="15"/>
      <c r="FS36" s="122"/>
      <c r="FT36" s="123"/>
      <c r="FU36" s="106"/>
      <c r="FV36" s="123"/>
      <c r="GD36" s="125"/>
      <c r="GG36" s="15"/>
      <c r="GH36" s="15"/>
      <c r="GN36" s="122"/>
      <c r="GO36" s="123"/>
      <c r="GP36" s="106"/>
      <c r="GQ36" s="123"/>
      <c r="GY36" s="125"/>
      <c r="HB36" s="15"/>
      <c r="HC36" s="15"/>
      <c r="HI36" s="122"/>
      <c r="HJ36" s="123"/>
      <c r="HK36" s="106"/>
      <c r="HL36" s="123"/>
      <c r="HT36" s="125"/>
      <c r="HW36" s="15"/>
      <c r="HX36" s="15"/>
      <c r="ID36" s="122"/>
      <c r="IE36" s="123"/>
      <c r="IF36" s="106"/>
      <c r="IG36" s="123"/>
      <c r="IO36" s="125"/>
      <c r="IR36" s="15"/>
      <c r="IS36" s="15"/>
      <c r="IY36" s="122"/>
      <c r="IZ36" s="123"/>
      <c r="JA36" s="106"/>
      <c r="JB36" s="123"/>
      <c r="JJ36" s="125"/>
      <c r="JM36" s="15"/>
      <c r="JN36" s="15"/>
      <c r="JT36" s="122"/>
      <c r="JU36" s="123"/>
      <c r="JV36" s="106"/>
      <c r="JW36" s="123"/>
      <c r="KE36" s="125"/>
      <c r="KH36" s="15"/>
      <c r="KI36" s="15"/>
      <c r="KO36" s="122"/>
      <c r="KP36" s="123"/>
      <c r="KQ36" s="106"/>
      <c r="KR36" s="123"/>
      <c r="KZ36" s="125"/>
      <c r="LC36" s="15"/>
      <c r="LD36" s="15"/>
      <c r="LJ36" s="122"/>
      <c r="LK36" s="123"/>
      <c r="LL36" s="106"/>
      <c r="LM36" s="123"/>
      <c r="LU36" s="125"/>
      <c r="LX36" s="15"/>
      <c r="LY36" s="15"/>
      <c r="ME36" s="122"/>
      <c r="MF36" s="123"/>
      <c r="MG36" s="106"/>
      <c r="MH36" s="123"/>
      <c r="MP36" s="125"/>
      <c r="MS36" s="15"/>
      <c r="MT36" s="15"/>
      <c r="MZ36" s="122"/>
      <c r="NA36" s="123"/>
      <c r="NB36" s="106"/>
      <c r="NC36" s="123"/>
      <c r="NK36" s="125"/>
      <c r="NN36" s="15"/>
      <c r="NO36" s="15"/>
      <c r="NU36" s="122"/>
      <c r="NV36" s="123"/>
      <c r="NW36" s="106"/>
      <c r="NX36" s="123"/>
      <c r="OF36" s="125"/>
      <c r="OI36" s="15"/>
      <c r="OJ36" s="15"/>
      <c r="OP36" s="122"/>
      <c r="OQ36" s="123"/>
      <c r="OR36" s="106"/>
      <c r="OS36" s="123"/>
      <c r="PA36" s="125"/>
      <c r="PD36" s="15"/>
      <c r="PE36" s="15"/>
      <c r="PK36" s="122"/>
      <c r="PL36" s="123"/>
      <c r="PM36" s="106"/>
      <c r="PN36" s="123"/>
      <c r="PV36" s="125"/>
      <c r="PY36" s="15"/>
      <c r="PZ36" s="15"/>
      <c r="QF36" s="122"/>
      <c r="QG36" s="123"/>
      <c r="QH36" s="106"/>
      <c r="QI36" s="123"/>
      <c r="QQ36" s="125"/>
      <c r="QT36" s="15"/>
      <c r="QU36" s="15"/>
      <c r="RA36" s="122"/>
      <c r="RB36" s="123"/>
      <c r="RC36" s="106"/>
      <c r="RD36" s="123"/>
      <c r="RL36" s="125"/>
      <c r="RO36" s="15"/>
      <c r="RP36" s="15"/>
      <c r="RV36" s="122"/>
      <c r="RW36" s="123"/>
      <c r="RX36" s="106"/>
      <c r="RY36" s="123"/>
      <c r="SG36" s="125"/>
      <c r="SJ36" s="15"/>
      <c r="SK36" s="15"/>
      <c r="SQ36" s="122"/>
      <c r="SR36" s="123"/>
      <c r="SS36" s="106"/>
      <c r="ST36" s="123"/>
      <c r="TB36" s="125"/>
      <c r="TE36" s="15"/>
      <c r="TF36" s="15"/>
      <c r="TL36" s="122"/>
      <c r="TM36" s="123"/>
      <c r="TN36" s="106"/>
      <c r="TO36" s="123"/>
      <c r="TW36" s="125"/>
      <c r="TZ36" s="15"/>
      <c r="UA36" s="15"/>
      <c r="UG36" s="122"/>
      <c r="UH36" s="123"/>
      <c r="UI36" s="106"/>
      <c r="UJ36" s="123"/>
      <c r="UR36" s="125"/>
      <c r="UU36" s="15"/>
      <c r="UV36" s="15"/>
      <c r="VB36" s="122"/>
      <c r="VC36" s="123"/>
      <c r="VD36" s="106"/>
      <c r="VE36" s="123"/>
      <c r="VM36" s="125"/>
      <c r="VP36" s="15"/>
      <c r="VQ36" s="15"/>
      <c r="VW36" s="122"/>
      <c r="VX36" s="123"/>
      <c r="VY36" s="106"/>
      <c r="VZ36" s="123"/>
      <c r="WH36" s="125"/>
      <c r="WK36" s="15"/>
      <c r="WL36" s="15"/>
      <c r="WR36" s="122"/>
      <c r="WS36" s="123"/>
      <c r="WT36" s="106"/>
      <c r="WU36" s="123"/>
      <c r="XC36" s="125"/>
      <c r="XF36" s="15"/>
      <c r="XG36" s="15"/>
      <c r="XM36" s="122"/>
      <c r="XN36" s="123"/>
      <c r="XO36" s="106"/>
      <c r="XP36" s="123"/>
      <c r="XX36" s="125"/>
      <c r="YA36" s="15"/>
      <c r="YB36" s="15"/>
      <c r="YH36" s="122"/>
      <c r="YI36" s="123"/>
      <c r="YJ36" s="106"/>
      <c r="YK36" s="123"/>
      <c r="YS36" s="125"/>
      <c r="YV36" s="15"/>
      <c r="YW36" s="15"/>
      <c r="ZC36" s="122"/>
      <c r="ZD36" s="123"/>
      <c r="ZE36" s="106"/>
      <c r="ZF36" s="123"/>
      <c r="ZN36" s="125"/>
      <c r="ZQ36" s="15"/>
      <c r="ZR36" s="15"/>
      <c r="ZX36" s="122"/>
      <c r="ZY36" s="123"/>
      <c r="ZZ36" s="106"/>
      <c r="AAA36" s="123"/>
      <c r="AAI36" s="125"/>
      <c r="AAL36" s="15"/>
      <c r="AAM36" s="15"/>
      <c r="AAS36" s="122"/>
      <c r="AAT36" s="123"/>
      <c r="AAU36" s="106"/>
      <c r="AAV36" s="123"/>
      <c r="ABD36" s="125"/>
      <c r="ABG36" s="15"/>
      <c r="ABH36" s="15"/>
      <c r="ABN36" s="122"/>
      <c r="ABO36" s="123"/>
      <c r="ABP36" s="106"/>
      <c r="ABQ36" s="123"/>
      <c r="ABY36" s="125"/>
      <c r="ACB36" s="15"/>
      <c r="ACC36" s="15"/>
      <c r="ACI36" s="122"/>
      <c r="ACJ36" s="123"/>
      <c r="ACK36" s="106"/>
      <c r="ACL36" s="123"/>
      <c r="ACT36" s="125"/>
      <c r="ACW36" s="15"/>
      <c r="ACX36" s="15"/>
      <c r="ADD36" s="122"/>
      <c r="ADE36" s="123"/>
      <c r="ADF36" s="106"/>
      <c r="ADG36" s="123"/>
      <c r="ADO36" s="125"/>
      <c r="ADR36" s="15"/>
      <c r="ADS36" s="15"/>
      <c r="ADY36" s="122"/>
      <c r="ADZ36" s="123"/>
      <c r="AEA36" s="106"/>
      <c r="AEB36" s="123"/>
      <c r="AEJ36" s="125"/>
      <c r="AEM36" s="15"/>
      <c r="AEN36" s="15"/>
      <c r="AET36" s="122"/>
      <c r="AEU36" s="123"/>
      <c r="AEV36" s="106"/>
      <c r="AEW36" s="123"/>
      <c r="AFE36" s="125"/>
      <c r="AFH36" s="15"/>
      <c r="AFI36" s="15"/>
      <c r="AFO36" s="122"/>
      <c r="AFP36" s="123"/>
      <c r="AFQ36" s="106"/>
      <c r="AFR36" s="123"/>
      <c r="AFZ36" s="125"/>
      <c r="AGC36" s="15"/>
      <c r="AGD36" s="15"/>
      <c r="AGJ36" s="122"/>
      <c r="AGK36" s="123"/>
      <c r="AGL36" s="106"/>
      <c r="AGM36" s="123"/>
      <c r="AGU36" s="125"/>
      <c r="AGX36" s="15"/>
      <c r="AGY36" s="15"/>
      <c r="AHE36" s="122"/>
      <c r="AHF36" s="123"/>
      <c r="AHG36" s="106"/>
      <c r="AHH36" s="123"/>
      <c r="AHP36" s="125"/>
      <c r="AHS36" s="15"/>
      <c r="AHT36" s="15"/>
      <c r="AHZ36" s="122"/>
      <c r="AIA36" s="123"/>
      <c r="AIB36" s="106"/>
      <c r="AIC36" s="123"/>
      <c r="AIK36" s="125"/>
      <c r="AIN36" s="15"/>
      <c r="AIO36" s="15"/>
      <c r="AIU36" s="122"/>
      <c r="AIV36" s="123"/>
      <c r="AIW36" s="106"/>
      <c r="AIX36" s="123"/>
      <c r="AJF36" s="125"/>
      <c r="AJI36" s="15"/>
      <c r="AJJ36" s="15"/>
      <c r="AJP36" s="122"/>
      <c r="AJQ36" s="123"/>
      <c r="AJR36" s="106"/>
      <c r="AJS36" s="123"/>
      <c r="AKA36" s="125"/>
      <c r="AKD36" s="15"/>
      <c r="AKE36" s="15"/>
      <c r="AKK36" s="122"/>
      <c r="AKL36" s="123"/>
      <c r="AKM36" s="106"/>
      <c r="AKN36" s="123"/>
      <c r="AKV36" s="125"/>
      <c r="AKY36" s="15"/>
      <c r="AKZ36" s="15"/>
      <c r="ALF36" s="122"/>
      <c r="ALG36" s="123"/>
      <c r="ALH36" s="106"/>
      <c r="ALI36" s="123"/>
      <c r="ALQ36" s="125"/>
      <c r="ALT36" s="15"/>
      <c r="ALU36" s="15"/>
      <c r="AMA36" s="122"/>
      <c r="AMB36" s="123"/>
      <c r="AMC36" s="106"/>
      <c r="AMD36" s="123"/>
      <c r="AML36" s="125"/>
      <c r="AMO36" s="15"/>
      <c r="AMP36" s="15"/>
      <c r="AMV36" s="122"/>
      <c r="AMW36" s="123"/>
      <c r="AMX36" s="106"/>
      <c r="AMY36" s="123"/>
      <c r="ANG36" s="125"/>
      <c r="ANJ36" s="15"/>
      <c r="ANK36" s="15"/>
      <c r="ANQ36" s="122"/>
      <c r="ANR36" s="123"/>
      <c r="ANS36" s="106"/>
      <c r="ANT36" s="123"/>
      <c r="AOB36" s="125"/>
      <c r="AOE36" s="15"/>
      <c r="AOF36" s="15"/>
      <c r="AOL36" s="122"/>
      <c r="AOM36" s="123"/>
      <c r="AON36" s="106"/>
      <c r="AOO36" s="123"/>
      <c r="AOW36" s="125"/>
      <c r="AOZ36" s="15"/>
      <c r="APA36" s="15"/>
      <c r="APG36" s="122"/>
      <c r="APH36" s="123"/>
      <c r="API36" s="106"/>
      <c r="APJ36" s="123"/>
      <c r="APR36" s="125"/>
      <c r="APU36" s="15"/>
      <c r="APV36" s="15"/>
      <c r="AQB36" s="122"/>
      <c r="AQC36" s="123"/>
      <c r="AQD36" s="106"/>
      <c r="AQE36" s="123"/>
      <c r="AQM36" s="125"/>
      <c r="AQP36" s="15"/>
      <c r="AQQ36" s="15"/>
      <c r="AQW36" s="122"/>
      <c r="AQX36" s="123"/>
      <c r="AQY36" s="106"/>
      <c r="AQZ36" s="123"/>
      <c r="ARH36" s="125"/>
      <c r="ARK36" s="15"/>
      <c r="ARL36" s="15"/>
      <c r="ARR36" s="122"/>
      <c r="ARS36" s="123"/>
      <c r="ART36" s="106"/>
      <c r="ARU36" s="123"/>
      <c r="ASC36" s="125"/>
      <c r="ASF36" s="15"/>
      <c r="ASG36" s="15"/>
      <c r="ASM36" s="122"/>
      <c r="ASN36" s="123"/>
      <c r="ASO36" s="106"/>
      <c r="ASP36" s="123"/>
      <c r="ASX36" s="125"/>
      <c r="ATA36" s="15"/>
      <c r="ATB36" s="15"/>
      <c r="ATH36" s="122"/>
      <c r="ATI36" s="123"/>
      <c r="ATJ36" s="106"/>
      <c r="ATK36" s="123"/>
      <c r="ATS36" s="125"/>
      <c r="ATV36" s="15"/>
      <c r="ATW36" s="15"/>
      <c r="AUC36" s="122"/>
      <c r="AUD36" s="123"/>
      <c r="AUE36" s="106"/>
      <c r="AUF36" s="123"/>
      <c r="AUN36" s="125"/>
      <c r="AUQ36" s="15"/>
      <c r="AUR36" s="15"/>
      <c r="AUX36" s="122"/>
      <c r="AUY36" s="123"/>
      <c r="AUZ36" s="106"/>
      <c r="AVA36" s="123"/>
      <c r="AVI36" s="125"/>
      <c r="AVL36" s="15"/>
      <c r="AVM36" s="15"/>
      <c r="AVS36" s="122"/>
      <c r="AVT36" s="123"/>
      <c r="AVU36" s="106"/>
      <c r="AVV36" s="123"/>
      <c r="AWD36" s="125"/>
      <c r="AWG36" s="15"/>
      <c r="AWH36" s="15"/>
      <c r="AWN36" s="122"/>
      <c r="AWO36" s="123"/>
      <c r="AWP36" s="106"/>
      <c r="AWQ36" s="123"/>
      <c r="AWY36" s="125"/>
      <c r="AXB36" s="15"/>
      <c r="AXC36" s="15"/>
      <c r="AXI36" s="122"/>
      <c r="AXJ36" s="123"/>
      <c r="AXK36" s="106"/>
      <c r="AXL36" s="123"/>
      <c r="AXT36" s="125"/>
      <c r="AXW36" s="15"/>
      <c r="AXX36" s="15"/>
      <c r="AYD36" s="122"/>
      <c r="AYE36" s="123"/>
      <c r="AYF36" s="106"/>
      <c r="AYG36" s="123"/>
      <c r="AYO36" s="125"/>
      <c r="AYR36" s="15"/>
      <c r="AYS36" s="15"/>
      <c r="AYY36" s="122"/>
      <c r="AYZ36" s="123"/>
      <c r="AZA36" s="106"/>
      <c r="AZB36" s="123"/>
      <c r="AZJ36" s="125"/>
      <c r="AZM36" s="15"/>
      <c r="AZN36" s="15"/>
      <c r="AZT36" s="122"/>
      <c r="AZU36" s="123"/>
      <c r="AZV36" s="106"/>
      <c r="AZW36" s="123"/>
      <c r="BAE36" s="125"/>
      <c r="BAH36" s="15"/>
      <c r="BAI36" s="15"/>
      <c r="BAO36" s="122"/>
      <c r="BAP36" s="123"/>
      <c r="BAQ36" s="106"/>
      <c r="BAR36" s="123"/>
      <c r="BAZ36" s="125"/>
      <c r="BBC36" s="15"/>
      <c r="BBD36" s="15"/>
      <c r="BBJ36" s="122"/>
      <c r="BBK36" s="123"/>
      <c r="BBL36" s="106"/>
      <c r="BBM36" s="123"/>
      <c r="BBU36" s="125"/>
      <c r="BBX36" s="15"/>
      <c r="BBY36" s="15"/>
      <c r="BCE36" s="122"/>
      <c r="BCF36" s="123"/>
      <c r="BCG36" s="106"/>
      <c r="BCH36" s="123"/>
      <c r="BCP36" s="125"/>
      <c r="BCS36" s="15"/>
      <c r="BCT36" s="15"/>
      <c r="BCZ36" s="122"/>
      <c r="BDA36" s="123"/>
      <c r="BDB36" s="106"/>
      <c r="BDC36" s="123"/>
      <c r="BDK36" s="125"/>
      <c r="BDN36" s="15"/>
      <c r="BDO36" s="15"/>
      <c r="BDU36" s="122"/>
      <c r="BDV36" s="123"/>
      <c r="BDW36" s="106"/>
      <c r="BDX36" s="123"/>
      <c r="BEF36" s="125"/>
      <c r="BEI36" s="15"/>
      <c r="BEJ36" s="15"/>
      <c r="BEP36" s="122"/>
      <c r="BEQ36" s="123"/>
      <c r="BER36" s="106"/>
      <c r="BES36" s="123"/>
      <c r="BFA36" s="125"/>
      <c r="BFD36" s="15"/>
      <c r="BFE36" s="15"/>
      <c r="BFK36" s="122"/>
      <c r="BFL36" s="123"/>
      <c r="BFM36" s="106"/>
      <c r="BFN36" s="123"/>
      <c r="BFV36" s="125"/>
      <c r="BFY36" s="15"/>
      <c r="BFZ36" s="15"/>
      <c r="BGF36" s="122"/>
      <c r="BGG36" s="123"/>
      <c r="BGH36" s="106"/>
      <c r="BGI36" s="123"/>
      <c r="BGQ36" s="125"/>
      <c r="BGT36" s="15"/>
      <c r="BGU36" s="15"/>
      <c r="BHA36" s="122"/>
      <c r="BHB36" s="123"/>
      <c r="BHC36" s="106"/>
      <c r="BHD36" s="123"/>
      <c r="BHL36" s="125"/>
      <c r="BHO36" s="15"/>
      <c r="BHP36" s="15"/>
      <c r="BHV36" s="122"/>
      <c r="BHW36" s="123"/>
      <c r="BHX36" s="106"/>
      <c r="BHY36" s="123"/>
      <c r="BIG36" s="125"/>
      <c r="BIJ36" s="15"/>
      <c r="BIK36" s="15"/>
      <c r="BIQ36" s="122"/>
      <c r="BIR36" s="123"/>
      <c r="BIS36" s="106"/>
      <c r="BIT36" s="123"/>
      <c r="BJB36" s="125"/>
      <c r="BJE36" s="15"/>
      <c r="BJF36" s="15"/>
      <c r="BJL36" s="122"/>
      <c r="BJM36" s="123"/>
      <c r="BJN36" s="106"/>
      <c r="BJO36" s="123"/>
      <c r="BJW36" s="125"/>
      <c r="BJZ36" s="15"/>
      <c r="BKA36" s="15"/>
      <c r="BKG36" s="122"/>
      <c r="BKH36" s="123"/>
      <c r="BKI36" s="106"/>
      <c r="BKJ36" s="123"/>
      <c r="BKR36" s="125"/>
      <c r="BKU36" s="15"/>
      <c r="BKV36" s="15"/>
      <c r="BLB36" s="122"/>
      <c r="BLC36" s="123"/>
      <c r="BLD36" s="106"/>
      <c r="BLE36" s="123"/>
      <c r="BLM36" s="125"/>
      <c r="BLP36" s="15"/>
      <c r="BLQ36" s="15"/>
      <c r="BLW36" s="122"/>
      <c r="BLX36" s="123"/>
      <c r="BLY36" s="106"/>
      <c r="BLZ36" s="123"/>
      <c r="BMH36" s="125"/>
      <c r="BMK36" s="15"/>
      <c r="BML36" s="15"/>
      <c r="BMR36" s="122"/>
      <c r="BMS36" s="123"/>
      <c r="BMT36" s="106"/>
      <c r="BMU36" s="123"/>
      <c r="BNC36" s="125"/>
      <c r="BNF36" s="15"/>
      <c r="BNG36" s="15"/>
      <c r="BNM36" s="122"/>
      <c r="BNN36" s="123"/>
      <c r="BNO36" s="106"/>
      <c r="BNP36" s="123"/>
      <c r="BNX36" s="125"/>
      <c r="BOA36" s="15"/>
      <c r="BOB36" s="15"/>
      <c r="BOH36" s="122"/>
      <c r="BOI36" s="123"/>
      <c r="BOJ36" s="106"/>
      <c r="BOK36" s="123"/>
      <c r="BOS36" s="125"/>
      <c r="BOV36" s="15"/>
      <c r="BOW36" s="15"/>
      <c r="BPC36" s="122"/>
      <c r="BPD36" s="123"/>
      <c r="BPE36" s="106"/>
      <c r="BPF36" s="123"/>
      <c r="BPN36" s="125"/>
      <c r="BPQ36" s="15"/>
      <c r="BPR36" s="15"/>
      <c r="BPX36" s="122"/>
      <c r="BPY36" s="123"/>
      <c r="BPZ36" s="106"/>
      <c r="BQA36" s="123"/>
      <c r="BQI36" s="125"/>
      <c r="BQL36" s="15"/>
      <c r="BQM36" s="15"/>
      <c r="BQS36" s="122"/>
      <c r="BQT36" s="123"/>
      <c r="BQU36" s="106"/>
      <c r="BQV36" s="123"/>
      <c r="BRD36" s="125"/>
      <c r="BRG36" s="15"/>
      <c r="BRH36" s="15"/>
      <c r="BRN36" s="122"/>
      <c r="BRO36" s="123"/>
      <c r="BRP36" s="106"/>
      <c r="BRQ36" s="123"/>
      <c r="BRY36" s="125"/>
      <c r="BSB36" s="15"/>
      <c r="BSC36" s="15"/>
      <c r="BSI36" s="122"/>
      <c r="BSJ36" s="123"/>
      <c r="BSK36" s="106"/>
      <c r="BSL36" s="123"/>
      <c r="BST36" s="125"/>
      <c r="BSW36" s="15"/>
      <c r="BSX36" s="15"/>
      <c r="BTD36" s="122"/>
      <c r="BTE36" s="123"/>
      <c r="BTF36" s="106"/>
      <c r="BTG36" s="123"/>
      <c r="BTO36" s="125"/>
      <c r="BTR36" s="15"/>
      <c r="BTS36" s="15"/>
      <c r="BTY36" s="122"/>
      <c r="BTZ36" s="123"/>
      <c r="BUA36" s="106"/>
      <c r="BUB36" s="123"/>
      <c r="BUJ36" s="125"/>
      <c r="BUM36" s="15"/>
      <c r="BUN36" s="15"/>
      <c r="BUT36" s="122"/>
      <c r="BUU36" s="123"/>
      <c r="BUV36" s="106"/>
      <c r="BUW36" s="123"/>
      <c r="BVE36" s="125"/>
      <c r="BVH36" s="15"/>
      <c r="BVI36" s="15"/>
      <c r="BVO36" s="122"/>
      <c r="BVP36" s="123"/>
      <c r="BVQ36" s="106"/>
      <c r="BVR36" s="123"/>
      <c r="BVZ36" s="125"/>
      <c r="BWC36" s="15"/>
      <c r="BWD36" s="15"/>
      <c r="BWJ36" s="122"/>
      <c r="BWK36" s="123"/>
      <c r="BWL36" s="106"/>
      <c r="BWM36" s="123"/>
      <c r="BWU36" s="125"/>
      <c r="BWX36" s="15"/>
      <c r="BWY36" s="15"/>
      <c r="BXE36" s="122"/>
      <c r="BXF36" s="123"/>
      <c r="BXG36" s="106"/>
      <c r="BXH36" s="123"/>
      <c r="BXP36" s="125"/>
      <c r="BXS36" s="15"/>
      <c r="BXT36" s="15"/>
      <c r="BXZ36" s="122"/>
      <c r="BYA36" s="123"/>
      <c r="BYB36" s="106"/>
      <c r="BYC36" s="123"/>
      <c r="BYK36" s="125"/>
      <c r="BYN36" s="15"/>
      <c r="BYO36" s="15"/>
      <c r="BYU36" s="122"/>
      <c r="BYV36" s="123"/>
      <c r="BYW36" s="106"/>
      <c r="BYX36" s="123"/>
      <c r="BZF36" s="125"/>
      <c r="BZI36" s="15"/>
      <c r="BZJ36" s="15"/>
      <c r="BZP36" s="122"/>
      <c r="BZQ36" s="123"/>
      <c r="BZR36" s="106"/>
      <c r="BZS36" s="123"/>
      <c r="CAA36" s="125"/>
      <c r="CAD36" s="15"/>
      <c r="CAE36" s="15"/>
      <c r="CAK36" s="122"/>
      <c r="CAL36" s="123"/>
      <c r="CAM36" s="106"/>
      <c r="CAN36" s="123"/>
      <c r="CAV36" s="125"/>
      <c r="CAY36" s="15"/>
      <c r="CAZ36" s="15"/>
      <c r="CBF36" s="122"/>
      <c r="CBG36" s="123"/>
      <c r="CBH36" s="106"/>
      <c r="CBI36" s="123"/>
      <c r="CBQ36" s="125"/>
      <c r="CBT36" s="15"/>
      <c r="CBU36" s="15"/>
      <c r="CCA36" s="122"/>
      <c r="CCB36" s="123"/>
      <c r="CCC36" s="106"/>
      <c r="CCD36" s="123"/>
      <c r="CCL36" s="125"/>
      <c r="CCO36" s="15"/>
      <c r="CCP36" s="15"/>
      <c r="CCV36" s="122"/>
      <c r="CCW36" s="123"/>
      <c r="CCX36" s="106"/>
      <c r="CCY36" s="123"/>
      <c r="CDG36" s="125"/>
      <c r="CDJ36" s="15"/>
      <c r="CDK36" s="15"/>
      <c r="CDQ36" s="122"/>
      <c r="CDR36" s="123"/>
      <c r="CDS36" s="106"/>
      <c r="CDT36" s="123"/>
      <c r="CEB36" s="125"/>
      <c r="CEE36" s="15"/>
      <c r="CEF36" s="15"/>
      <c r="CEL36" s="122"/>
      <c r="CEM36" s="123"/>
      <c r="CEN36" s="106"/>
      <c r="CEO36" s="123"/>
      <c r="CEW36" s="125"/>
      <c r="CEZ36" s="15"/>
      <c r="CFA36" s="15"/>
      <c r="CFG36" s="122"/>
      <c r="CFH36" s="123"/>
      <c r="CFI36" s="106"/>
      <c r="CFJ36" s="123"/>
      <c r="CFR36" s="125"/>
      <c r="CFU36" s="15"/>
      <c r="CFV36" s="15"/>
      <c r="CGB36" s="122"/>
      <c r="CGC36" s="123"/>
      <c r="CGD36" s="106"/>
      <c r="CGE36" s="123"/>
      <c r="CGM36" s="125"/>
      <c r="CGP36" s="15"/>
      <c r="CGQ36" s="15"/>
      <c r="CGW36" s="122"/>
      <c r="CGX36" s="123"/>
      <c r="CGY36" s="106"/>
      <c r="CGZ36" s="123"/>
      <c r="CHH36" s="125"/>
      <c r="CHK36" s="15"/>
      <c r="CHL36" s="15"/>
      <c r="CHR36" s="122"/>
      <c r="CHS36" s="123"/>
      <c r="CHT36" s="106"/>
      <c r="CHU36" s="123"/>
      <c r="CIC36" s="125"/>
      <c r="CIF36" s="15"/>
      <c r="CIG36" s="15"/>
      <c r="CIM36" s="122"/>
      <c r="CIN36" s="123"/>
      <c r="CIO36" s="106"/>
      <c r="CIP36" s="123"/>
      <c r="CIX36" s="125"/>
      <c r="CJA36" s="15"/>
      <c r="CJB36" s="15"/>
      <c r="CJH36" s="122"/>
      <c r="CJI36" s="123"/>
      <c r="CJJ36" s="106"/>
      <c r="CJK36" s="123"/>
      <c r="CJS36" s="125"/>
      <c r="CJV36" s="15"/>
      <c r="CJW36" s="15"/>
      <c r="CKC36" s="122"/>
      <c r="CKD36" s="123"/>
      <c r="CKE36" s="106"/>
      <c r="CKF36" s="123"/>
      <c r="CKN36" s="125"/>
      <c r="CKQ36" s="15"/>
      <c r="CKR36" s="15"/>
      <c r="CKX36" s="122"/>
      <c r="CKY36" s="123"/>
      <c r="CKZ36" s="106"/>
      <c r="CLA36" s="123"/>
      <c r="CLI36" s="125"/>
      <c r="CLL36" s="15"/>
      <c r="CLM36" s="15"/>
      <c r="CLS36" s="122"/>
      <c r="CLT36" s="123"/>
      <c r="CLU36" s="106"/>
      <c r="CLV36" s="123"/>
      <c r="CMD36" s="125"/>
      <c r="CMG36" s="15"/>
      <c r="CMH36" s="15"/>
      <c r="CMN36" s="122"/>
      <c r="CMO36" s="123"/>
      <c r="CMP36" s="106"/>
      <c r="CMQ36" s="123"/>
      <c r="CMY36" s="125"/>
      <c r="CNB36" s="15"/>
      <c r="CNC36" s="15"/>
      <c r="CNI36" s="122"/>
      <c r="CNJ36" s="123"/>
      <c r="CNK36" s="106"/>
      <c r="CNL36" s="123"/>
      <c r="CNT36" s="125"/>
      <c r="CNW36" s="15"/>
      <c r="CNX36" s="15"/>
      <c r="COD36" s="122"/>
      <c r="COE36" s="123"/>
      <c r="COF36" s="106"/>
      <c r="COG36" s="123"/>
      <c r="COO36" s="125"/>
      <c r="COR36" s="15"/>
      <c r="COS36" s="15"/>
      <c r="COY36" s="122"/>
      <c r="COZ36" s="123"/>
      <c r="CPA36" s="106"/>
      <c r="CPB36" s="123"/>
      <c r="CPJ36" s="125"/>
      <c r="CPM36" s="15"/>
      <c r="CPN36" s="15"/>
      <c r="CPT36" s="122"/>
      <c r="CPU36" s="123"/>
      <c r="CPV36" s="106"/>
      <c r="CPW36" s="123"/>
      <c r="CQE36" s="125"/>
      <c r="CQH36" s="15"/>
      <c r="CQI36" s="15"/>
      <c r="CQO36" s="122"/>
      <c r="CQP36" s="123"/>
      <c r="CQQ36" s="106"/>
      <c r="CQR36" s="123"/>
      <c r="CQZ36" s="125"/>
      <c r="CRC36" s="15"/>
      <c r="CRD36" s="15"/>
      <c r="CRJ36" s="122"/>
      <c r="CRK36" s="123"/>
      <c r="CRL36" s="106"/>
      <c r="CRM36" s="123"/>
      <c r="CRU36" s="125"/>
      <c r="CRX36" s="15"/>
      <c r="CRY36" s="15"/>
      <c r="CSE36" s="122"/>
      <c r="CSF36" s="123"/>
      <c r="CSG36" s="106"/>
      <c r="CSH36" s="123"/>
      <c r="CSP36" s="125"/>
      <c r="CSS36" s="15"/>
      <c r="CST36" s="15"/>
      <c r="CSZ36" s="122"/>
      <c r="CTA36" s="123"/>
      <c r="CTB36" s="106"/>
      <c r="CTC36" s="123"/>
      <c r="CTK36" s="125"/>
      <c r="CTN36" s="15"/>
      <c r="CTO36" s="15"/>
      <c r="CTU36" s="122"/>
      <c r="CTV36" s="123"/>
      <c r="CTW36" s="106"/>
      <c r="CTX36" s="123"/>
      <c r="CUF36" s="125"/>
      <c r="CUI36" s="15"/>
      <c r="CUJ36" s="15"/>
      <c r="CUP36" s="122"/>
      <c r="CUQ36" s="123"/>
      <c r="CUR36" s="106"/>
      <c r="CUS36" s="123"/>
      <c r="CVA36" s="125"/>
      <c r="CVD36" s="15"/>
      <c r="CVE36" s="15"/>
      <c r="CVK36" s="122"/>
      <c r="CVL36" s="123"/>
      <c r="CVM36" s="106"/>
      <c r="CVN36" s="123"/>
      <c r="CVV36" s="125"/>
      <c r="CVY36" s="15"/>
      <c r="CVZ36" s="15"/>
      <c r="CWF36" s="122"/>
      <c r="CWG36" s="123"/>
      <c r="CWH36" s="106"/>
      <c r="CWI36" s="123"/>
      <c r="CWQ36" s="125"/>
      <c r="CWT36" s="15"/>
      <c r="CWU36" s="15"/>
      <c r="CXA36" s="122"/>
      <c r="CXB36" s="123"/>
      <c r="CXC36" s="106"/>
      <c r="CXD36" s="123"/>
      <c r="CXL36" s="125"/>
      <c r="CXO36" s="15"/>
      <c r="CXP36" s="15"/>
      <c r="CXV36" s="122"/>
      <c r="CXW36" s="123"/>
      <c r="CXX36" s="106"/>
      <c r="CXY36" s="123"/>
      <c r="CYG36" s="125"/>
      <c r="CYJ36" s="15"/>
      <c r="CYK36" s="15"/>
      <c r="CYQ36" s="122"/>
      <c r="CYR36" s="123"/>
      <c r="CYS36" s="106"/>
      <c r="CYT36" s="123"/>
      <c r="CZB36" s="125"/>
      <c r="CZE36" s="15"/>
      <c r="CZF36" s="15"/>
      <c r="CZL36" s="122"/>
      <c r="CZM36" s="123"/>
      <c r="CZN36" s="106"/>
      <c r="CZO36" s="123"/>
      <c r="CZW36" s="125"/>
      <c r="CZZ36" s="15"/>
      <c r="DAA36" s="15"/>
      <c r="DAG36" s="122"/>
      <c r="DAH36" s="123"/>
      <c r="DAI36" s="106"/>
      <c r="DAJ36" s="123"/>
      <c r="DAR36" s="125"/>
      <c r="DAU36" s="15"/>
      <c r="DAV36" s="15"/>
      <c r="DBB36" s="122"/>
      <c r="DBC36" s="123"/>
      <c r="DBD36" s="106"/>
      <c r="DBE36" s="123"/>
      <c r="DBM36" s="125"/>
      <c r="DBP36" s="15"/>
      <c r="DBQ36" s="15"/>
      <c r="DBW36" s="122"/>
      <c r="DBX36" s="123"/>
      <c r="DBY36" s="106"/>
      <c r="DBZ36" s="123"/>
      <c r="DCH36" s="125"/>
      <c r="DCK36" s="15"/>
      <c r="DCL36" s="15"/>
      <c r="DCR36" s="122"/>
      <c r="DCS36" s="123"/>
      <c r="DCT36" s="106"/>
      <c r="DCU36" s="123"/>
      <c r="DDC36" s="125"/>
      <c r="DDF36" s="15"/>
      <c r="DDG36" s="15"/>
      <c r="DDM36" s="122"/>
      <c r="DDN36" s="123"/>
      <c r="DDO36" s="106"/>
      <c r="DDP36" s="123"/>
      <c r="DDX36" s="125"/>
      <c r="DEA36" s="15"/>
      <c r="DEB36" s="15"/>
      <c r="DEH36" s="122"/>
      <c r="DEI36" s="123"/>
      <c r="DEJ36" s="106"/>
      <c r="DEK36" s="123"/>
      <c r="DES36" s="125"/>
      <c r="DEV36" s="15"/>
      <c r="DEW36" s="15"/>
      <c r="DFC36" s="122"/>
      <c r="DFD36" s="123"/>
      <c r="DFE36" s="106"/>
      <c r="DFF36" s="123"/>
      <c r="DFN36" s="125"/>
      <c r="DFQ36" s="15"/>
      <c r="DFR36" s="15"/>
      <c r="DFX36" s="122"/>
      <c r="DFY36" s="123"/>
      <c r="DFZ36" s="106"/>
      <c r="DGA36" s="123"/>
      <c r="DGI36" s="125"/>
      <c r="DGL36" s="15"/>
      <c r="DGM36" s="15"/>
      <c r="DGS36" s="122"/>
      <c r="DGT36" s="123"/>
      <c r="DGU36" s="106"/>
      <c r="DGV36" s="123"/>
      <c r="DHD36" s="125"/>
      <c r="DHG36" s="15"/>
      <c r="DHH36" s="15"/>
      <c r="DHN36" s="122"/>
      <c r="DHO36" s="123"/>
      <c r="DHP36" s="106"/>
      <c r="DHQ36" s="123"/>
      <c r="DHY36" s="125"/>
      <c r="DIB36" s="15"/>
      <c r="DIC36" s="15"/>
      <c r="DII36" s="122"/>
      <c r="DIJ36" s="123"/>
      <c r="DIK36" s="106"/>
      <c r="DIL36" s="123"/>
      <c r="DIT36" s="125"/>
      <c r="DIW36" s="15"/>
      <c r="DIX36" s="15"/>
      <c r="DJD36" s="122"/>
      <c r="DJE36" s="123"/>
      <c r="DJF36" s="106"/>
      <c r="DJG36" s="123"/>
      <c r="DJO36" s="125"/>
      <c r="DJR36" s="15"/>
      <c r="DJS36" s="15"/>
      <c r="DJY36" s="122"/>
      <c r="DJZ36" s="123"/>
      <c r="DKA36" s="106"/>
      <c r="DKB36" s="123"/>
      <c r="DKJ36" s="125"/>
      <c r="DKM36" s="15"/>
      <c r="DKN36" s="15"/>
      <c r="DKT36" s="122"/>
      <c r="DKU36" s="123"/>
      <c r="DKV36" s="106"/>
      <c r="DKW36" s="123"/>
      <c r="DLE36" s="125"/>
      <c r="DLH36" s="15"/>
      <c r="DLI36" s="15"/>
      <c r="DLO36" s="122"/>
      <c r="DLP36" s="123"/>
      <c r="DLQ36" s="106"/>
      <c r="DLR36" s="123"/>
      <c r="DLZ36" s="125"/>
      <c r="DMC36" s="15"/>
      <c r="DMD36" s="15"/>
      <c r="DMJ36" s="122"/>
      <c r="DMK36" s="123"/>
      <c r="DML36" s="106"/>
      <c r="DMM36" s="123"/>
      <c r="DMU36" s="125"/>
      <c r="DMX36" s="15"/>
      <c r="DMY36" s="15"/>
      <c r="DNE36" s="122"/>
      <c r="DNF36" s="123"/>
      <c r="DNG36" s="106"/>
      <c r="DNH36" s="123"/>
      <c r="DNP36" s="125"/>
      <c r="DNS36" s="15"/>
      <c r="DNT36" s="15"/>
      <c r="DNZ36" s="122"/>
      <c r="DOA36" s="123"/>
      <c r="DOB36" s="106"/>
      <c r="DOC36" s="123"/>
      <c r="DOK36" s="125"/>
      <c r="DON36" s="15"/>
      <c r="DOO36" s="15"/>
      <c r="DOU36" s="122"/>
      <c r="DOV36" s="123"/>
      <c r="DOW36" s="106"/>
      <c r="DOX36" s="123"/>
      <c r="DPF36" s="125"/>
      <c r="DPI36" s="15"/>
      <c r="DPJ36" s="15"/>
      <c r="DPP36" s="122"/>
      <c r="DPQ36" s="123"/>
      <c r="DPR36" s="106"/>
      <c r="DPS36" s="123"/>
      <c r="DQA36" s="125"/>
      <c r="DQD36" s="15"/>
      <c r="DQE36" s="15"/>
      <c r="DQK36" s="122"/>
      <c r="DQL36" s="123"/>
      <c r="DQM36" s="106"/>
      <c r="DQN36" s="123"/>
      <c r="DQV36" s="125"/>
      <c r="DQY36" s="15"/>
      <c r="DQZ36" s="15"/>
      <c r="DRF36" s="122"/>
      <c r="DRG36" s="123"/>
      <c r="DRH36" s="106"/>
      <c r="DRI36" s="123"/>
      <c r="DRQ36" s="125"/>
      <c r="DRT36" s="15"/>
      <c r="DRU36" s="15"/>
      <c r="DSA36" s="122"/>
      <c r="DSB36" s="123"/>
      <c r="DSC36" s="106"/>
      <c r="DSD36" s="123"/>
      <c r="DSL36" s="125"/>
      <c r="DSO36" s="15"/>
      <c r="DSP36" s="15"/>
      <c r="DSV36" s="122"/>
      <c r="DSW36" s="123"/>
      <c r="DSX36" s="106"/>
      <c r="DSY36" s="123"/>
      <c r="DTG36" s="125"/>
      <c r="DTJ36" s="15"/>
      <c r="DTK36" s="15"/>
      <c r="DTQ36" s="122"/>
      <c r="DTR36" s="123"/>
      <c r="DTS36" s="106"/>
      <c r="DTT36" s="123"/>
      <c r="DUB36" s="125"/>
      <c r="DUE36" s="15"/>
      <c r="DUF36" s="15"/>
      <c r="DUL36" s="122"/>
      <c r="DUM36" s="123"/>
      <c r="DUN36" s="106"/>
      <c r="DUO36" s="123"/>
      <c r="DUW36" s="125"/>
      <c r="DUZ36" s="15"/>
      <c r="DVA36" s="15"/>
      <c r="DVG36" s="122"/>
      <c r="DVH36" s="123"/>
      <c r="DVI36" s="106"/>
      <c r="DVJ36" s="123"/>
      <c r="DVR36" s="125"/>
      <c r="DVU36" s="15"/>
      <c r="DVV36" s="15"/>
      <c r="DWB36" s="122"/>
      <c r="DWC36" s="123"/>
      <c r="DWD36" s="106"/>
      <c r="DWE36" s="123"/>
      <c r="DWM36" s="125"/>
      <c r="DWP36" s="15"/>
      <c r="DWQ36" s="15"/>
      <c r="DWW36" s="122"/>
      <c r="DWX36" s="123"/>
      <c r="DWY36" s="106"/>
      <c r="DWZ36" s="123"/>
      <c r="DXH36" s="125"/>
      <c r="DXK36" s="15"/>
      <c r="DXL36" s="15"/>
      <c r="DXR36" s="122"/>
      <c r="DXS36" s="123"/>
      <c r="DXT36" s="106"/>
      <c r="DXU36" s="123"/>
      <c r="DYC36" s="125"/>
      <c r="DYF36" s="15"/>
      <c r="DYG36" s="15"/>
      <c r="DYM36" s="122"/>
      <c r="DYN36" s="123"/>
      <c r="DYO36" s="106"/>
      <c r="DYP36" s="123"/>
      <c r="DYX36" s="125"/>
      <c r="DZA36" s="15"/>
      <c r="DZB36" s="15"/>
      <c r="DZH36" s="122"/>
      <c r="DZI36" s="123"/>
      <c r="DZJ36" s="106"/>
      <c r="DZK36" s="123"/>
      <c r="DZS36" s="125"/>
      <c r="DZV36" s="15"/>
      <c r="DZW36" s="15"/>
      <c r="EAC36" s="122"/>
      <c r="EAD36" s="123"/>
      <c r="EAE36" s="106"/>
      <c r="EAF36" s="123"/>
      <c r="EAN36" s="125"/>
      <c r="EAQ36" s="15"/>
      <c r="EAR36" s="15"/>
      <c r="EAX36" s="122"/>
      <c r="EAY36" s="123"/>
      <c r="EAZ36" s="106"/>
      <c r="EBA36" s="123"/>
      <c r="EBI36" s="125"/>
      <c r="EBL36" s="15"/>
      <c r="EBM36" s="15"/>
      <c r="EBS36" s="122"/>
      <c r="EBT36" s="123"/>
      <c r="EBU36" s="106"/>
      <c r="EBV36" s="123"/>
      <c r="ECD36" s="125"/>
      <c r="ECG36" s="15"/>
      <c r="ECH36" s="15"/>
      <c r="ECN36" s="122"/>
      <c r="ECO36" s="123"/>
      <c r="ECP36" s="106"/>
      <c r="ECQ36" s="123"/>
      <c r="ECY36" s="125"/>
      <c r="EDB36" s="15"/>
      <c r="EDC36" s="15"/>
      <c r="EDI36" s="122"/>
      <c r="EDJ36" s="123"/>
      <c r="EDK36" s="106"/>
      <c r="EDL36" s="123"/>
      <c r="EDT36" s="125"/>
      <c r="EDW36" s="15"/>
      <c r="EDX36" s="15"/>
      <c r="EED36" s="122"/>
      <c r="EEE36" s="123"/>
      <c r="EEF36" s="106"/>
      <c r="EEG36" s="123"/>
      <c r="EEO36" s="125"/>
      <c r="EER36" s="15"/>
      <c r="EES36" s="15"/>
      <c r="EEY36" s="122"/>
      <c r="EEZ36" s="123"/>
      <c r="EFA36" s="106"/>
      <c r="EFB36" s="123"/>
      <c r="EFJ36" s="125"/>
      <c r="EFM36" s="15"/>
      <c r="EFN36" s="15"/>
      <c r="EFT36" s="122"/>
      <c r="EFU36" s="123"/>
      <c r="EFV36" s="106"/>
      <c r="EFW36" s="123"/>
      <c r="EGE36" s="125"/>
      <c r="EGH36" s="15"/>
      <c r="EGI36" s="15"/>
      <c r="EGO36" s="122"/>
      <c r="EGP36" s="123"/>
      <c r="EGQ36" s="106"/>
      <c r="EGR36" s="123"/>
      <c r="EGZ36" s="125"/>
      <c r="EHC36" s="15"/>
      <c r="EHD36" s="15"/>
      <c r="EHJ36" s="122"/>
      <c r="EHK36" s="123"/>
      <c r="EHL36" s="106"/>
      <c r="EHM36" s="123"/>
      <c r="EHU36" s="125"/>
      <c r="EHX36" s="15"/>
      <c r="EHY36" s="15"/>
      <c r="EIE36" s="122"/>
      <c r="EIF36" s="123"/>
      <c r="EIG36" s="106"/>
      <c r="EIH36" s="123"/>
      <c r="EIP36" s="125"/>
      <c r="EIS36" s="15"/>
      <c r="EIT36" s="15"/>
      <c r="EIZ36" s="122"/>
      <c r="EJA36" s="123"/>
      <c r="EJB36" s="106"/>
      <c r="EJC36" s="123"/>
      <c r="EJK36" s="125"/>
      <c r="EJN36" s="15"/>
      <c r="EJO36" s="15"/>
      <c r="EJU36" s="122"/>
      <c r="EJV36" s="123"/>
      <c r="EJW36" s="106"/>
      <c r="EJX36" s="123"/>
      <c r="EKF36" s="125"/>
      <c r="EKI36" s="15"/>
      <c r="EKJ36" s="15"/>
      <c r="EKP36" s="122"/>
      <c r="EKQ36" s="123"/>
      <c r="EKR36" s="106"/>
      <c r="EKS36" s="123"/>
      <c r="ELA36" s="125"/>
      <c r="ELD36" s="15"/>
      <c r="ELE36" s="15"/>
      <c r="ELK36" s="122"/>
      <c r="ELL36" s="123"/>
      <c r="ELM36" s="106"/>
      <c r="ELN36" s="123"/>
      <c r="ELV36" s="125"/>
      <c r="ELY36" s="15"/>
      <c r="ELZ36" s="15"/>
      <c r="EMF36" s="122"/>
      <c r="EMG36" s="123"/>
      <c r="EMH36" s="106"/>
      <c r="EMI36" s="123"/>
      <c r="EMQ36" s="125"/>
      <c r="EMT36" s="15"/>
      <c r="EMU36" s="15"/>
      <c r="ENA36" s="122"/>
      <c r="ENB36" s="123"/>
      <c r="ENC36" s="106"/>
      <c r="END36" s="123"/>
      <c r="ENL36" s="125"/>
      <c r="ENO36" s="15"/>
      <c r="ENP36" s="15"/>
      <c r="ENV36" s="122"/>
      <c r="ENW36" s="123"/>
      <c r="ENX36" s="106"/>
      <c r="ENY36" s="123"/>
      <c r="EOG36" s="125"/>
      <c r="EOJ36" s="15"/>
      <c r="EOK36" s="15"/>
      <c r="EOQ36" s="122"/>
      <c r="EOR36" s="123"/>
      <c r="EOS36" s="106"/>
      <c r="EOT36" s="123"/>
      <c r="EPB36" s="125"/>
      <c r="EPE36" s="15"/>
      <c r="EPF36" s="15"/>
      <c r="EPL36" s="122"/>
      <c r="EPM36" s="123"/>
      <c r="EPN36" s="106"/>
      <c r="EPO36" s="123"/>
      <c r="EPW36" s="125"/>
      <c r="EPZ36" s="15"/>
      <c r="EQA36" s="15"/>
      <c r="EQG36" s="122"/>
      <c r="EQH36" s="123"/>
      <c r="EQI36" s="106"/>
      <c r="EQJ36" s="123"/>
      <c r="EQR36" s="125"/>
      <c r="EQU36" s="15"/>
      <c r="EQV36" s="15"/>
      <c r="ERB36" s="122"/>
      <c r="ERC36" s="123"/>
      <c r="ERD36" s="106"/>
      <c r="ERE36" s="123"/>
      <c r="ERM36" s="125"/>
      <c r="ERP36" s="15"/>
      <c r="ERQ36" s="15"/>
      <c r="ERW36" s="122"/>
      <c r="ERX36" s="123"/>
      <c r="ERY36" s="106"/>
      <c r="ERZ36" s="123"/>
      <c r="ESH36" s="125"/>
      <c r="ESK36" s="15"/>
      <c r="ESL36" s="15"/>
      <c r="ESR36" s="122"/>
      <c r="ESS36" s="123"/>
      <c r="EST36" s="106"/>
      <c r="ESU36" s="123"/>
      <c r="ETC36" s="125"/>
      <c r="ETF36" s="15"/>
      <c r="ETG36" s="15"/>
      <c r="ETM36" s="122"/>
      <c r="ETN36" s="123"/>
      <c r="ETO36" s="106"/>
      <c r="ETP36" s="123"/>
      <c r="ETX36" s="125"/>
      <c r="EUA36" s="15"/>
      <c r="EUB36" s="15"/>
      <c r="EUH36" s="122"/>
      <c r="EUI36" s="123"/>
      <c r="EUJ36" s="106"/>
      <c r="EUK36" s="123"/>
      <c r="EUS36" s="125"/>
      <c r="EUV36" s="15"/>
      <c r="EUW36" s="15"/>
      <c r="EVC36" s="122"/>
      <c r="EVD36" s="123"/>
      <c r="EVE36" s="106"/>
      <c r="EVF36" s="123"/>
      <c r="EVN36" s="125"/>
      <c r="EVQ36" s="15"/>
      <c r="EVR36" s="15"/>
      <c r="EVX36" s="122"/>
      <c r="EVY36" s="123"/>
      <c r="EVZ36" s="106"/>
      <c r="EWA36" s="123"/>
      <c r="EWI36" s="125"/>
      <c r="EWL36" s="15"/>
      <c r="EWM36" s="15"/>
      <c r="EWS36" s="122"/>
      <c r="EWT36" s="123"/>
      <c r="EWU36" s="106"/>
      <c r="EWV36" s="123"/>
      <c r="EXD36" s="125"/>
      <c r="EXG36" s="15"/>
      <c r="EXH36" s="15"/>
      <c r="EXN36" s="122"/>
      <c r="EXO36" s="123"/>
      <c r="EXP36" s="106"/>
      <c r="EXQ36" s="123"/>
      <c r="EXY36" s="125"/>
      <c r="EYB36" s="15"/>
      <c r="EYC36" s="15"/>
      <c r="EYI36" s="122"/>
      <c r="EYJ36" s="123"/>
      <c r="EYK36" s="106"/>
      <c r="EYL36" s="123"/>
      <c r="EYT36" s="125"/>
      <c r="EYW36" s="15"/>
      <c r="EYX36" s="15"/>
      <c r="EZD36" s="122"/>
      <c r="EZE36" s="123"/>
      <c r="EZF36" s="106"/>
      <c r="EZG36" s="123"/>
      <c r="EZO36" s="125"/>
      <c r="EZR36" s="15"/>
      <c r="EZS36" s="15"/>
      <c r="EZY36" s="122"/>
      <c r="EZZ36" s="123"/>
      <c r="FAA36" s="106"/>
      <c r="FAB36" s="123"/>
      <c r="FAJ36" s="125"/>
      <c r="FAM36" s="15"/>
      <c r="FAN36" s="15"/>
      <c r="FAT36" s="122"/>
      <c r="FAU36" s="123"/>
      <c r="FAV36" s="106"/>
      <c r="FAW36" s="123"/>
      <c r="FBE36" s="125"/>
      <c r="FBH36" s="15"/>
      <c r="FBI36" s="15"/>
      <c r="FBO36" s="122"/>
      <c r="FBP36" s="123"/>
      <c r="FBQ36" s="106"/>
      <c r="FBR36" s="123"/>
      <c r="FBZ36" s="125"/>
      <c r="FCC36" s="15"/>
      <c r="FCD36" s="15"/>
      <c r="FCJ36" s="122"/>
      <c r="FCK36" s="123"/>
      <c r="FCL36" s="106"/>
      <c r="FCM36" s="123"/>
      <c r="FCU36" s="125"/>
      <c r="FCX36" s="15"/>
      <c r="FCY36" s="15"/>
      <c r="FDE36" s="122"/>
      <c r="FDF36" s="123"/>
      <c r="FDG36" s="106"/>
      <c r="FDH36" s="123"/>
      <c r="FDP36" s="125"/>
      <c r="FDS36" s="15"/>
      <c r="FDT36" s="15"/>
      <c r="FDZ36" s="122"/>
      <c r="FEA36" s="123"/>
      <c r="FEB36" s="106"/>
      <c r="FEC36" s="123"/>
      <c r="FEK36" s="125"/>
      <c r="FEN36" s="15"/>
      <c r="FEO36" s="15"/>
      <c r="FEU36" s="122"/>
      <c r="FEV36" s="123"/>
      <c r="FEW36" s="106"/>
      <c r="FEX36" s="123"/>
      <c r="FFF36" s="125"/>
      <c r="FFI36" s="15"/>
      <c r="FFJ36" s="15"/>
      <c r="FFP36" s="122"/>
      <c r="FFQ36" s="123"/>
      <c r="FFR36" s="106"/>
      <c r="FFS36" s="123"/>
      <c r="FGA36" s="125"/>
      <c r="FGD36" s="15"/>
      <c r="FGE36" s="15"/>
      <c r="FGK36" s="122"/>
      <c r="FGL36" s="123"/>
      <c r="FGM36" s="106"/>
      <c r="FGN36" s="123"/>
      <c r="FGV36" s="125"/>
      <c r="FGY36" s="15"/>
      <c r="FGZ36" s="15"/>
      <c r="FHF36" s="122"/>
      <c r="FHG36" s="123"/>
      <c r="FHH36" s="106"/>
      <c r="FHI36" s="123"/>
      <c r="FHQ36" s="125"/>
      <c r="FHT36" s="15"/>
      <c r="FHU36" s="15"/>
      <c r="FIA36" s="122"/>
      <c r="FIB36" s="123"/>
      <c r="FIC36" s="106"/>
      <c r="FID36" s="123"/>
      <c r="FIL36" s="125"/>
      <c r="FIO36" s="15"/>
      <c r="FIP36" s="15"/>
      <c r="FIV36" s="122"/>
      <c r="FIW36" s="123"/>
      <c r="FIX36" s="106"/>
      <c r="FIY36" s="123"/>
      <c r="FJG36" s="125"/>
      <c r="FJJ36" s="15"/>
      <c r="FJK36" s="15"/>
      <c r="FJQ36" s="122"/>
      <c r="FJR36" s="123"/>
      <c r="FJS36" s="106"/>
      <c r="FJT36" s="123"/>
      <c r="FKB36" s="125"/>
      <c r="FKE36" s="15"/>
      <c r="FKF36" s="15"/>
      <c r="FKL36" s="122"/>
      <c r="FKM36" s="123"/>
      <c r="FKN36" s="106"/>
      <c r="FKO36" s="123"/>
      <c r="FKW36" s="125"/>
      <c r="FKZ36" s="15"/>
      <c r="FLA36" s="15"/>
      <c r="FLG36" s="122"/>
      <c r="FLH36" s="123"/>
      <c r="FLI36" s="106"/>
      <c r="FLJ36" s="123"/>
      <c r="FLR36" s="125"/>
      <c r="FLU36" s="15"/>
      <c r="FLV36" s="15"/>
      <c r="FMB36" s="122"/>
      <c r="FMC36" s="123"/>
      <c r="FMD36" s="106"/>
      <c r="FME36" s="123"/>
      <c r="FMM36" s="125"/>
      <c r="FMP36" s="15"/>
      <c r="FMQ36" s="15"/>
      <c r="FMW36" s="122"/>
      <c r="FMX36" s="123"/>
      <c r="FMY36" s="106"/>
      <c r="FMZ36" s="123"/>
      <c r="FNH36" s="125"/>
      <c r="FNK36" s="15"/>
      <c r="FNL36" s="15"/>
      <c r="FNR36" s="122"/>
      <c r="FNS36" s="123"/>
      <c r="FNT36" s="106"/>
      <c r="FNU36" s="123"/>
      <c r="FOC36" s="125"/>
      <c r="FOF36" s="15"/>
      <c r="FOG36" s="15"/>
      <c r="FOM36" s="122"/>
      <c r="FON36" s="123"/>
      <c r="FOO36" s="106"/>
      <c r="FOP36" s="123"/>
      <c r="FOX36" s="125"/>
      <c r="FPA36" s="15"/>
      <c r="FPB36" s="15"/>
      <c r="FPH36" s="122"/>
      <c r="FPI36" s="123"/>
      <c r="FPJ36" s="106"/>
      <c r="FPK36" s="123"/>
      <c r="FPS36" s="125"/>
      <c r="FPV36" s="15"/>
      <c r="FPW36" s="15"/>
      <c r="FQC36" s="122"/>
      <c r="FQD36" s="123"/>
      <c r="FQE36" s="106"/>
      <c r="FQF36" s="123"/>
      <c r="FQN36" s="125"/>
      <c r="FQQ36" s="15"/>
      <c r="FQR36" s="15"/>
      <c r="FQX36" s="122"/>
      <c r="FQY36" s="123"/>
      <c r="FQZ36" s="106"/>
      <c r="FRA36" s="123"/>
      <c r="FRI36" s="125"/>
      <c r="FRL36" s="15"/>
      <c r="FRM36" s="15"/>
      <c r="FRS36" s="122"/>
      <c r="FRT36" s="123"/>
      <c r="FRU36" s="106"/>
      <c r="FRV36" s="123"/>
      <c r="FSD36" s="125"/>
      <c r="FSG36" s="15"/>
      <c r="FSH36" s="15"/>
      <c r="FSN36" s="122"/>
      <c r="FSO36" s="123"/>
      <c r="FSP36" s="106"/>
      <c r="FSQ36" s="123"/>
      <c r="FSY36" s="125"/>
      <c r="FTB36" s="15"/>
      <c r="FTC36" s="15"/>
      <c r="FTI36" s="122"/>
      <c r="FTJ36" s="123"/>
      <c r="FTK36" s="106"/>
      <c r="FTL36" s="123"/>
      <c r="FTT36" s="125"/>
      <c r="FTW36" s="15"/>
      <c r="FTX36" s="15"/>
      <c r="FUD36" s="122"/>
      <c r="FUE36" s="123"/>
      <c r="FUF36" s="106"/>
      <c r="FUG36" s="123"/>
      <c r="FUO36" s="125"/>
      <c r="FUR36" s="15"/>
      <c r="FUS36" s="15"/>
      <c r="FUY36" s="122"/>
      <c r="FUZ36" s="123"/>
      <c r="FVA36" s="106"/>
      <c r="FVB36" s="123"/>
      <c r="FVJ36" s="125"/>
      <c r="FVM36" s="15"/>
      <c r="FVN36" s="15"/>
      <c r="FVT36" s="122"/>
      <c r="FVU36" s="123"/>
      <c r="FVV36" s="106"/>
      <c r="FVW36" s="123"/>
      <c r="FWE36" s="125"/>
      <c r="FWH36" s="15"/>
      <c r="FWI36" s="15"/>
      <c r="FWO36" s="122"/>
      <c r="FWP36" s="123"/>
      <c r="FWQ36" s="106"/>
      <c r="FWR36" s="123"/>
      <c r="FWZ36" s="125"/>
      <c r="FXC36" s="15"/>
      <c r="FXD36" s="15"/>
      <c r="FXJ36" s="122"/>
      <c r="FXK36" s="123"/>
      <c r="FXL36" s="106"/>
      <c r="FXM36" s="123"/>
      <c r="FXU36" s="125"/>
      <c r="FXX36" s="15"/>
      <c r="FXY36" s="15"/>
      <c r="FYE36" s="122"/>
      <c r="FYF36" s="123"/>
      <c r="FYG36" s="106"/>
      <c r="FYH36" s="123"/>
      <c r="FYP36" s="125"/>
      <c r="FYS36" s="15"/>
      <c r="FYT36" s="15"/>
      <c r="FYZ36" s="122"/>
      <c r="FZA36" s="123"/>
      <c r="FZB36" s="106"/>
      <c r="FZC36" s="123"/>
      <c r="FZK36" s="125"/>
      <c r="FZN36" s="15"/>
      <c r="FZO36" s="15"/>
      <c r="FZU36" s="122"/>
      <c r="FZV36" s="123"/>
      <c r="FZW36" s="106"/>
      <c r="FZX36" s="123"/>
      <c r="GAF36" s="125"/>
      <c r="GAI36" s="15"/>
      <c r="GAJ36" s="15"/>
      <c r="GAP36" s="122"/>
      <c r="GAQ36" s="123"/>
      <c r="GAR36" s="106"/>
      <c r="GAS36" s="123"/>
      <c r="GBA36" s="125"/>
      <c r="GBD36" s="15"/>
      <c r="GBE36" s="15"/>
      <c r="GBK36" s="122"/>
      <c r="GBL36" s="123"/>
      <c r="GBM36" s="106"/>
      <c r="GBN36" s="123"/>
      <c r="GBV36" s="125"/>
      <c r="GBY36" s="15"/>
      <c r="GBZ36" s="15"/>
      <c r="GCF36" s="122"/>
      <c r="GCG36" s="123"/>
      <c r="GCH36" s="106"/>
      <c r="GCI36" s="123"/>
      <c r="GCQ36" s="125"/>
      <c r="GCT36" s="15"/>
      <c r="GCU36" s="15"/>
      <c r="GDA36" s="122"/>
      <c r="GDB36" s="123"/>
      <c r="GDC36" s="106"/>
      <c r="GDD36" s="123"/>
      <c r="GDL36" s="125"/>
      <c r="GDO36" s="15"/>
      <c r="GDP36" s="15"/>
      <c r="GDV36" s="122"/>
      <c r="GDW36" s="123"/>
      <c r="GDX36" s="106"/>
      <c r="GDY36" s="123"/>
      <c r="GEG36" s="125"/>
      <c r="GEJ36" s="15"/>
      <c r="GEK36" s="15"/>
      <c r="GEQ36" s="122"/>
      <c r="GER36" s="123"/>
      <c r="GES36" s="106"/>
      <c r="GET36" s="123"/>
      <c r="GFB36" s="125"/>
      <c r="GFE36" s="15"/>
      <c r="GFF36" s="15"/>
      <c r="GFL36" s="122"/>
      <c r="GFM36" s="123"/>
      <c r="GFN36" s="106"/>
      <c r="GFO36" s="123"/>
      <c r="GFW36" s="125"/>
      <c r="GFZ36" s="15"/>
      <c r="GGA36" s="15"/>
      <c r="GGG36" s="122"/>
      <c r="GGH36" s="123"/>
      <c r="GGI36" s="106"/>
      <c r="GGJ36" s="123"/>
      <c r="GGR36" s="125"/>
      <c r="GGU36" s="15"/>
      <c r="GGV36" s="15"/>
      <c r="GHB36" s="122"/>
      <c r="GHC36" s="123"/>
      <c r="GHD36" s="106"/>
      <c r="GHE36" s="123"/>
      <c r="GHM36" s="125"/>
      <c r="GHP36" s="15"/>
      <c r="GHQ36" s="15"/>
      <c r="GHW36" s="122"/>
      <c r="GHX36" s="123"/>
      <c r="GHY36" s="106"/>
      <c r="GHZ36" s="123"/>
      <c r="GIH36" s="125"/>
      <c r="GIK36" s="15"/>
      <c r="GIL36" s="15"/>
      <c r="GIR36" s="122"/>
      <c r="GIS36" s="123"/>
      <c r="GIT36" s="106"/>
      <c r="GIU36" s="123"/>
      <c r="GJC36" s="125"/>
      <c r="GJF36" s="15"/>
      <c r="GJG36" s="15"/>
      <c r="GJM36" s="122"/>
      <c r="GJN36" s="123"/>
      <c r="GJO36" s="106"/>
      <c r="GJP36" s="123"/>
      <c r="GJX36" s="125"/>
      <c r="GKA36" s="15"/>
      <c r="GKB36" s="15"/>
      <c r="GKH36" s="122"/>
      <c r="GKI36" s="123"/>
      <c r="GKJ36" s="106"/>
      <c r="GKK36" s="123"/>
      <c r="GKS36" s="125"/>
      <c r="GKV36" s="15"/>
      <c r="GKW36" s="15"/>
      <c r="GLC36" s="122"/>
      <c r="GLD36" s="123"/>
      <c r="GLE36" s="106"/>
      <c r="GLF36" s="123"/>
      <c r="GLN36" s="125"/>
      <c r="GLQ36" s="15"/>
      <c r="GLR36" s="15"/>
      <c r="GLX36" s="122"/>
      <c r="GLY36" s="123"/>
      <c r="GLZ36" s="106"/>
      <c r="GMA36" s="123"/>
      <c r="GMI36" s="125"/>
      <c r="GML36" s="15"/>
      <c r="GMM36" s="15"/>
      <c r="GMS36" s="122"/>
      <c r="GMT36" s="123"/>
      <c r="GMU36" s="106"/>
      <c r="GMV36" s="123"/>
      <c r="GND36" s="125"/>
      <c r="GNG36" s="15"/>
      <c r="GNH36" s="15"/>
      <c r="GNN36" s="122"/>
      <c r="GNO36" s="123"/>
      <c r="GNP36" s="106"/>
      <c r="GNQ36" s="123"/>
      <c r="GNY36" s="125"/>
      <c r="GOB36" s="15"/>
      <c r="GOC36" s="15"/>
      <c r="GOI36" s="122"/>
      <c r="GOJ36" s="123"/>
      <c r="GOK36" s="106"/>
      <c r="GOL36" s="123"/>
      <c r="GOT36" s="125"/>
      <c r="GOW36" s="15"/>
      <c r="GOX36" s="15"/>
      <c r="GPD36" s="122"/>
      <c r="GPE36" s="123"/>
      <c r="GPF36" s="106"/>
      <c r="GPG36" s="123"/>
      <c r="GPO36" s="125"/>
      <c r="GPR36" s="15"/>
      <c r="GPS36" s="15"/>
      <c r="GPY36" s="122"/>
      <c r="GPZ36" s="123"/>
      <c r="GQA36" s="106"/>
      <c r="GQB36" s="123"/>
      <c r="GQJ36" s="125"/>
      <c r="GQM36" s="15"/>
      <c r="GQN36" s="15"/>
      <c r="GQT36" s="122"/>
      <c r="GQU36" s="123"/>
      <c r="GQV36" s="106"/>
      <c r="GQW36" s="123"/>
      <c r="GRE36" s="125"/>
      <c r="GRH36" s="15"/>
      <c r="GRI36" s="15"/>
      <c r="GRO36" s="122"/>
      <c r="GRP36" s="123"/>
      <c r="GRQ36" s="106"/>
      <c r="GRR36" s="123"/>
      <c r="GRZ36" s="125"/>
      <c r="GSC36" s="15"/>
      <c r="GSD36" s="15"/>
      <c r="GSJ36" s="122"/>
      <c r="GSK36" s="123"/>
      <c r="GSL36" s="106"/>
      <c r="GSM36" s="123"/>
      <c r="GSU36" s="125"/>
      <c r="GSX36" s="15"/>
      <c r="GSY36" s="15"/>
      <c r="GTE36" s="122"/>
      <c r="GTF36" s="123"/>
      <c r="GTG36" s="106"/>
      <c r="GTH36" s="123"/>
      <c r="GTP36" s="125"/>
      <c r="GTS36" s="15"/>
      <c r="GTT36" s="15"/>
      <c r="GTZ36" s="122"/>
      <c r="GUA36" s="123"/>
      <c r="GUB36" s="106"/>
      <c r="GUC36" s="123"/>
      <c r="GUK36" s="125"/>
      <c r="GUN36" s="15"/>
      <c r="GUO36" s="15"/>
      <c r="GUU36" s="122"/>
      <c r="GUV36" s="123"/>
      <c r="GUW36" s="106"/>
      <c r="GUX36" s="123"/>
      <c r="GVF36" s="125"/>
      <c r="GVI36" s="15"/>
      <c r="GVJ36" s="15"/>
      <c r="GVP36" s="122"/>
      <c r="GVQ36" s="123"/>
      <c r="GVR36" s="106"/>
      <c r="GVS36" s="123"/>
      <c r="GWA36" s="125"/>
      <c r="GWD36" s="15"/>
      <c r="GWE36" s="15"/>
      <c r="GWK36" s="122"/>
      <c r="GWL36" s="123"/>
      <c r="GWM36" s="106"/>
      <c r="GWN36" s="123"/>
      <c r="GWV36" s="125"/>
      <c r="GWY36" s="15"/>
      <c r="GWZ36" s="15"/>
      <c r="GXF36" s="122"/>
      <c r="GXG36" s="123"/>
      <c r="GXH36" s="106"/>
      <c r="GXI36" s="123"/>
      <c r="GXQ36" s="125"/>
      <c r="GXT36" s="15"/>
      <c r="GXU36" s="15"/>
      <c r="GYA36" s="122"/>
      <c r="GYB36" s="123"/>
      <c r="GYC36" s="106"/>
      <c r="GYD36" s="123"/>
      <c r="GYL36" s="125"/>
      <c r="GYO36" s="15"/>
      <c r="GYP36" s="15"/>
      <c r="GYV36" s="122"/>
      <c r="GYW36" s="123"/>
      <c r="GYX36" s="106"/>
      <c r="GYY36" s="123"/>
      <c r="GZG36" s="125"/>
      <c r="GZJ36" s="15"/>
      <c r="GZK36" s="15"/>
      <c r="GZQ36" s="122"/>
      <c r="GZR36" s="123"/>
      <c r="GZS36" s="106"/>
      <c r="GZT36" s="123"/>
      <c r="HAB36" s="125"/>
      <c r="HAE36" s="15"/>
      <c r="HAF36" s="15"/>
      <c r="HAL36" s="122"/>
      <c r="HAM36" s="123"/>
      <c r="HAN36" s="106"/>
      <c r="HAO36" s="123"/>
      <c r="HAW36" s="125"/>
      <c r="HAZ36" s="15"/>
      <c r="HBA36" s="15"/>
      <c r="HBG36" s="122"/>
      <c r="HBH36" s="123"/>
      <c r="HBI36" s="106"/>
      <c r="HBJ36" s="123"/>
      <c r="HBR36" s="125"/>
      <c r="HBU36" s="15"/>
      <c r="HBV36" s="15"/>
      <c r="HCB36" s="122"/>
      <c r="HCC36" s="123"/>
      <c r="HCD36" s="106"/>
      <c r="HCE36" s="123"/>
      <c r="HCM36" s="125"/>
      <c r="HCP36" s="15"/>
      <c r="HCQ36" s="15"/>
      <c r="HCW36" s="122"/>
      <c r="HCX36" s="123"/>
      <c r="HCY36" s="106"/>
      <c r="HCZ36" s="123"/>
      <c r="HDH36" s="125"/>
      <c r="HDK36" s="15"/>
      <c r="HDL36" s="15"/>
      <c r="HDR36" s="122"/>
      <c r="HDS36" s="123"/>
      <c r="HDT36" s="106"/>
      <c r="HDU36" s="123"/>
      <c r="HEC36" s="125"/>
      <c r="HEF36" s="15"/>
      <c r="HEG36" s="15"/>
      <c r="HEM36" s="122"/>
      <c r="HEN36" s="123"/>
      <c r="HEO36" s="106"/>
      <c r="HEP36" s="123"/>
      <c r="HEX36" s="125"/>
      <c r="HFA36" s="15"/>
      <c r="HFB36" s="15"/>
      <c r="HFH36" s="122"/>
      <c r="HFI36" s="123"/>
      <c r="HFJ36" s="106"/>
      <c r="HFK36" s="123"/>
      <c r="HFS36" s="125"/>
      <c r="HFV36" s="15"/>
      <c r="HFW36" s="15"/>
      <c r="HGC36" s="122"/>
      <c r="HGD36" s="123"/>
      <c r="HGE36" s="106"/>
      <c r="HGF36" s="123"/>
      <c r="HGN36" s="125"/>
      <c r="HGQ36" s="15"/>
      <c r="HGR36" s="15"/>
      <c r="HGX36" s="122"/>
      <c r="HGY36" s="123"/>
      <c r="HGZ36" s="106"/>
      <c r="HHA36" s="123"/>
      <c r="HHI36" s="125"/>
      <c r="HHL36" s="15"/>
      <c r="HHM36" s="15"/>
      <c r="HHS36" s="122"/>
      <c r="HHT36" s="123"/>
      <c r="HHU36" s="106"/>
      <c r="HHV36" s="123"/>
      <c r="HID36" s="125"/>
      <c r="HIG36" s="15"/>
      <c r="HIH36" s="15"/>
      <c r="HIN36" s="122"/>
      <c r="HIO36" s="123"/>
      <c r="HIP36" s="106"/>
      <c r="HIQ36" s="123"/>
      <c r="HIY36" s="125"/>
      <c r="HJB36" s="15"/>
      <c r="HJC36" s="15"/>
      <c r="HJI36" s="122"/>
      <c r="HJJ36" s="123"/>
      <c r="HJK36" s="106"/>
      <c r="HJL36" s="123"/>
      <c r="HJT36" s="125"/>
      <c r="HJW36" s="15"/>
      <c r="HJX36" s="15"/>
      <c r="HKD36" s="122"/>
      <c r="HKE36" s="123"/>
      <c r="HKF36" s="106"/>
      <c r="HKG36" s="123"/>
      <c r="HKO36" s="125"/>
      <c r="HKR36" s="15"/>
      <c r="HKS36" s="15"/>
      <c r="HKY36" s="122"/>
      <c r="HKZ36" s="123"/>
      <c r="HLA36" s="106"/>
      <c r="HLB36" s="123"/>
      <c r="HLJ36" s="125"/>
      <c r="HLM36" s="15"/>
      <c r="HLN36" s="15"/>
      <c r="HLT36" s="122"/>
      <c r="HLU36" s="123"/>
      <c r="HLV36" s="106"/>
      <c r="HLW36" s="123"/>
      <c r="HME36" s="125"/>
      <c r="HMH36" s="15"/>
      <c r="HMI36" s="15"/>
      <c r="HMO36" s="122"/>
      <c r="HMP36" s="123"/>
      <c r="HMQ36" s="106"/>
      <c r="HMR36" s="123"/>
      <c r="HMZ36" s="125"/>
      <c r="HNC36" s="15"/>
      <c r="HND36" s="15"/>
      <c r="HNJ36" s="122"/>
      <c r="HNK36" s="123"/>
      <c r="HNL36" s="106"/>
      <c r="HNM36" s="123"/>
      <c r="HNU36" s="125"/>
      <c r="HNX36" s="15"/>
      <c r="HNY36" s="15"/>
      <c r="HOE36" s="122"/>
      <c r="HOF36" s="123"/>
      <c r="HOG36" s="106"/>
      <c r="HOH36" s="123"/>
      <c r="HOP36" s="125"/>
      <c r="HOS36" s="15"/>
      <c r="HOT36" s="15"/>
      <c r="HOZ36" s="122"/>
      <c r="HPA36" s="123"/>
      <c r="HPB36" s="106"/>
      <c r="HPC36" s="123"/>
      <c r="HPK36" s="125"/>
      <c r="HPN36" s="15"/>
      <c r="HPO36" s="15"/>
      <c r="HPU36" s="122"/>
      <c r="HPV36" s="123"/>
      <c r="HPW36" s="106"/>
      <c r="HPX36" s="123"/>
      <c r="HQF36" s="125"/>
      <c r="HQI36" s="15"/>
      <c r="HQJ36" s="15"/>
      <c r="HQP36" s="122"/>
      <c r="HQQ36" s="123"/>
      <c r="HQR36" s="106"/>
      <c r="HQS36" s="123"/>
      <c r="HRA36" s="125"/>
      <c r="HRD36" s="15"/>
      <c r="HRE36" s="15"/>
      <c r="HRK36" s="122"/>
      <c r="HRL36" s="123"/>
      <c r="HRM36" s="106"/>
      <c r="HRN36" s="123"/>
      <c r="HRV36" s="125"/>
      <c r="HRY36" s="15"/>
      <c r="HRZ36" s="15"/>
      <c r="HSF36" s="122"/>
      <c r="HSG36" s="123"/>
      <c r="HSH36" s="106"/>
      <c r="HSI36" s="123"/>
      <c r="HSQ36" s="125"/>
      <c r="HST36" s="15"/>
      <c r="HSU36" s="15"/>
      <c r="HTA36" s="122"/>
      <c r="HTB36" s="123"/>
      <c r="HTC36" s="106"/>
      <c r="HTD36" s="123"/>
      <c r="HTL36" s="125"/>
      <c r="HTO36" s="15"/>
      <c r="HTP36" s="15"/>
      <c r="HTV36" s="122"/>
      <c r="HTW36" s="123"/>
      <c r="HTX36" s="106"/>
      <c r="HTY36" s="123"/>
      <c r="HUG36" s="125"/>
      <c r="HUJ36" s="15"/>
      <c r="HUK36" s="15"/>
      <c r="HUQ36" s="122"/>
      <c r="HUR36" s="123"/>
      <c r="HUS36" s="106"/>
      <c r="HUT36" s="123"/>
      <c r="HVB36" s="125"/>
      <c r="HVE36" s="15"/>
      <c r="HVF36" s="15"/>
      <c r="HVL36" s="122"/>
      <c r="HVM36" s="123"/>
      <c r="HVN36" s="106"/>
      <c r="HVO36" s="123"/>
      <c r="HVW36" s="125"/>
      <c r="HVZ36" s="15"/>
      <c r="HWA36" s="15"/>
      <c r="HWG36" s="122"/>
      <c r="HWH36" s="123"/>
      <c r="HWI36" s="106"/>
      <c r="HWJ36" s="123"/>
      <c r="HWR36" s="125"/>
      <c r="HWU36" s="15"/>
      <c r="HWV36" s="15"/>
      <c r="HXB36" s="122"/>
      <c r="HXC36" s="123"/>
      <c r="HXD36" s="106"/>
      <c r="HXE36" s="123"/>
      <c r="HXM36" s="125"/>
      <c r="HXP36" s="15"/>
      <c r="HXQ36" s="15"/>
      <c r="HXW36" s="122"/>
      <c r="HXX36" s="123"/>
      <c r="HXY36" s="106"/>
      <c r="HXZ36" s="123"/>
      <c r="HYH36" s="125"/>
      <c r="HYK36" s="15"/>
      <c r="HYL36" s="15"/>
      <c r="HYR36" s="122"/>
      <c r="HYS36" s="123"/>
      <c r="HYT36" s="106"/>
      <c r="HYU36" s="123"/>
      <c r="HZC36" s="125"/>
      <c r="HZF36" s="15"/>
      <c r="HZG36" s="15"/>
      <c r="HZM36" s="122"/>
      <c r="HZN36" s="123"/>
      <c r="HZO36" s="106"/>
      <c r="HZP36" s="123"/>
      <c r="HZX36" s="125"/>
      <c r="IAA36" s="15"/>
      <c r="IAB36" s="15"/>
      <c r="IAH36" s="122"/>
      <c r="IAI36" s="123"/>
      <c r="IAJ36" s="106"/>
      <c r="IAK36" s="123"/>
      <c r="IAS36" s="125"/>
      <c r="IAV36" s="15"/>
      <c r="IAW36" s="15"/>
      <c r="IBC36" s="122"/>
      <c r="IBD36" s="123"/>
      <c r="IBE36" s="106"/>
      <c r="IBF36" s="123"/>
      <c r="IBN36" s="125"/>
      <c r="IBQ36" s="15"/>
      <c r="IBR36" s="15"/>
      <c r="IBX36" s="122"/>
      <c r="IBY36" s="123"/>
      <c r="IBZ36" s="106"/>
      <c r="ICA36" s="123"/>
      <c r="ICI36" s="125"/>
      <c r="ICL36" s="15"/>
      <c r="ICM36" s="15"/>
      <c r="ICS36" s="122"/>
      <c r="ICT36" s="123"/>
      <c r="ICU36" s="106"/>
      <c r="ICV36" s="123"/>
      <c r="IDD36" s="125"/>
      <c r="IDG36" s="15"/>
      <c r="IDH36" s="15"/>
      <c r="IDN36" s="122"/>
      <c r="IDO36" s="123"/>
      <c r="IDP36" s="106"/>
      <c r="IDQ36" s="123"/>
      <c r="IDY36" s="125"/>
      <c r="IEB36" s="15"/>
      <c r="IEC36" s="15"/>
      <c r="IEI36" s="122"/>
      <c r="IEJ36" s="123"/>
      <c r="IEK36" s="106"/>
      <c r="IEL36" s="123"/>
      <c r="IET36" s="125"/>
      <c r="IEW36" s="15"/>
      <c r="IEX36" s="15"/>
      <c r="IFD36" s="122"/>
      <c r="IFE36" s="123"/>
      <c r="IFF36" s="106"/>
      <c r="IFG36" s="123"/>
      <c r="IFO36" s="125"/>
      <c r="IFR36" s="15"/>
      <c r="IFS36" s="15"/>
      <c r="IFY36" s="122"/>
      <c r="IFZ36" s="123"/>
      <c r="IGA36" s="106"/>
      <c r="IGB36" s="123"/>
      <c r="IGJ36" s="125"/>
      <c r="IGM36" s="15"/>
      <c r="IGN36" s="15"/>
      <c r="IGT36" s="122"/>
      <c r="IGU36" s="123"/>
      <c r="IGV36" s="106"/>
      <c r="IGW36" s="123"/>
      <c r="IHE36" s="125"/>
      <c r="IHH36" s="15"/>
      <c r="IHI36" s="15"/>
      <c r="IHO36" s="122"/>
      <c r="IHP36" s="123"/>
      <c r="IHQ36" s="106"/>
      <c r="IHR36" s="123"/>
      <c r="IHZ36" s="125"/>
      <c r="IIC36" s="15"/>
      <c r="IID36" s="15"/>
      <c r="IIJ36" s="122"/>
      <c r="IIK36" s="123"/>
      <c r="IIL36" s="106"/>
      <c r="IIM36" s="123"/>
      <c r="IIU36" s="125"/>
      <c r="IIX36" s="15"/>
      <c r="IIY36" s="15"/>
      <c r="IJE36" s="122"/>
      <c r="IJF36" s="123"/>
      <c r="IJG36" s="106"/>
      <c r="IJH36" s="123"/>
      <c r="IJP36" s="125"/>
      <c r="IJS36" s="15"/>
      <c r="IJT36" s="15"/>
      <c r="IJZ36" s="122"/>
      <c r="IKA36" s="123"/>
      <c r="IKB36" s="106"/>
      <c r="IKC36" s="123"/>
      <c r="IKK36" s="125"/>
      <c r="IKN36" s="15"/>
      <c r="IKO36" s="15"/>
      <c r="IKU36" s="122"/>
      <c r="IKV36" s="123"/>
      <c r="IKW36" s="106"/>
      <c r="IKX36" s="123"/>
      <c r="ILF36" s="125"/>
      <c r="ILI36" s="15"/>
      <c r="ILJ36" s="15"/>
      <c r="ILP36" s="122"/>
      <c r="ILQ36" s="123"/>
      <c r="ILR36" s="106"/>
      <c r="ILS36" s="123"/>
      <c r="IMA36" s="125"/>
      <c r="IMD36" s="15"/>
      <c r="IME36" s="15"/>
      <c r="IMK36" s="122"/>
      <c r="IML36" s="123"/>
      <c r="IMM36" s="106"/>
      <c r="IMN36" s="123"/>
      <c r="IMV36" s="125"/>
      <c r="IMY36" s="15"/>
      <c r="IMZ36" s="15"/>
      <c r="INF36" s="122"/>
      <c r="ING36" s="123"/>
      <c r="INH36" s="106"/>
      <c r="INI36" s="123"/>
      <c r="INQ36" s="125"/>
      <c r="INT36" s="15"/>
      <c r="INU36" s="15"/>
      <c r="IOA36" s="122"/>
      <c r="IOB36" s="123"/>
      <c r="IOC36" s="106"/>
      <c r="IOD36" s="123"/>
      <c r="IOL36" s="125"/>
      <c r="IOO36" s="15"/>
      <c r="IOP36" s="15"/>
      <c r="IOV36" s="122"/>
      <c r="IOW36" s="123"/>
      <c r="IOX36" s="106"/>
      <c r="IOY36" s="123"/>
      <c r="IPG36" s="125"/>
      <c r="IPJ36" s="15"/>
      <c r="IPK36" s="15"/>
      <c r="IPQ36" s="122"/>
      <c r="IPR36" s="123"/>
      <c r="IPS36" s="106"/>
      <c r="IPT36" s="123"/>
      <c r="IQB36" s="125"/>
      <c r="IQE36" s="15"/>
      <c r="IQF36" s="15"/>
      <c r="IQL36" s="122"/>
      <c r="IQM36" s="123"/>
      <c r="IQN36" s="106"/>
      <c r="IQO36" s="123"/>
      <c r="IQW36" s="125"/>
      <c r="IQZ36" s="15"/>
      <c r="IRA36" s="15"/>
      <c r="IRG36" s="122"/>
      <c r="IRH36" s="123"/>
      <c r="IRI36" s="106"/>
      <c r="IRJ36" s="123"/>
      <c r="IRR36" s="125"/>
      <c r="IRU36" s="15"/>
      <c r="IRV36" s="15"/>
      <c r="ISB36" s="122"/>
      <c r="ISC36" s="123"/>
      <c r="ISD36" s="106"/>
      <c r="ISE36" s="123"/>
      <c r="ISM36" s="125"/>
      <c r="ISP36" s="15"/>
      <c r="ISQ36" s="15"/>
      <c r="ISW36" s="122"/>
      <c r="ISX36" s="123"/>
      <c r="ISY36" s="106"/>
      <c r="ISZ36" s="123"/>
      <c r="ITH36" s="125"/>
      <c r="ITK36" s="15"/>
      <c r="ITL36" s="15"/>
      <c r="ITR36" s="122"/>
      <c r="ITS36" s="123"/>
      <c r="ITT36" s="106"/>
      <c r="ITU36" s="123"/>
      <c r="IUC36" s="125"/>
      <c r="IUF36" s="15"/>
      <c r="IUG36" s="15"/>
      <c r="IUM36" s="122"/>
      <c r="IUN36" s="123"/>
      <c r="IUO36" s="106"/>
      <c r="IUP36" s="123"/>
      <c r="IUX36" s="125"/>
      <c r="IVA36" s="15"/>
      <c r="IVB36" s="15"/>
      <c r="IVH36" s="122"/>
      <c r="IVI36" s="123"/>
      <c r="IVJ36" s="106"/>
      <c r="IVK36" s="123"/>
      <c r="IVS36" s="125"/>
      <c r="IVV36" s="15"/>
      <c r="IVW36" s="15"/>
      <c r="IWC36" s="122"/>
      <c r="IWD36" s="123"/>
      <c r="IWE36" s="106"/>
      <c r="IWF36" s="123"/>
      <c r="IWN36" s="125"/>
      <c r="IWQ36" s="15"/>
      <c r="IWR36" s="15"/>
      <c r="IWX36" s="122"/>
      <c r="IWY36" s="123"/>
      <c r="IWZ36" s="106"/>
      <c r="IXA36" s="123"/>
      <c r="IXI36" s="125"/>
      <c r="IXL36" s="15"/>
      <c r="IXM36" s="15"/>
      <c r="IXS36" s="122"/>
      <c r="IXT36" s="123"/>
      <c r="IXU36" s="106"/>
      <c r="IXV36" s="123"/>
      <c r="IYD36" s="125"/>
      <c r="IYG36" s="15"/>
      <c r="IYH36" s="15"/>
      <c r="IYN36" s="122"/>
      <c r="IYO36" s="123"/>
      <c r="IYP36" s="106"/>
      <c r="IYQ36" s="123"/>
      <c r="IYY36" s="125"/>
      <c r="IZB36" s="15"/>
      <c r="IZC36" s="15"/>
      <c r="IZI36" s="122"/>
      <c r="IZJ36" s="123"/>
      <c r="IZK36" s="106"/>
      <c r="IZL36" s="123"/>
      <c r="IZT36" s="125"/>
      <c r="IZW36" s="15"/>
      <c r="IZX36" s="15"/>
      <c r="JAD36" s="122"/>
      <c r="JAE36" s="123"/>
      <c r="JAF36" s="106"/>
      <c r="JAG36" s="123"/>
      <c r="JAO36" s="125"/>
      <c r="JAR36" s="15"/>
      <c r="JAS36" s="15"/>
      <c r="JAY36" s="122"/>
      <c r="JAZ36" s="123"/>
      <c r="JBA36" s="106"/>
      <c r="JBB36" s="123"/>
      <c r="JBJ36" s="125"/>
      <c r="JBM36" s="15"/>
      <c r="JBN36" s="15"/>
      <c r="JBT36" s="122"/>
      <c r="JBU36" s="123"/>
      <c r="JBV36" s="106"/>
      <c r="JBW36" s="123"/>
      <c r="JCE36" s="125"/>
      <c r="JCH36" s="15"/>
      <c r="JCI36" s="15"/>
      <c r="JCO36" s="122"/>
      <c r="JCP36" s="123"/>
      <c r="JCQ36" s="106"/>
      <c r="JCR36" s="123"/>
      <c r="JCZ36" s="125"/>
      <c r="JDC36" s="15"/>
      <c r="JDD36" s="15"/>
      <c r="JDJ36" s="122"/>
      <c r="JDK36" s="123"/>
      <c r="JDL36" s="106"/>
      <c r="JDM36" s="123"/>
      <c r="JDU36" s="125"/>
      <c r="JDX36" s="15"/>
      <c r="JDY36" s="15"/>
      <c r="JEE36" s="122"/>
      <c r="JEF36" s="123"/>
      <c r="JEG36" s="106"/>
      <c r="JEH36" s="123"/>
      <c r="JEP36" s="125"/>
      <c r="JES36" s="15"/>
      <c r="JET36" s="15"/>
      <c r="JEZ36" s="122"/>
      <c r="JFA36" s="123"/>
      <c r="JFB36" s="106"/>
      <c r="JFC36" s="123"/>
      <c r="JFK36" s="125"/>
      <c r="JFN36" s="15"/>
      <c r="JFO36" s="15"/>
      <c r="JFU36" s="122"/>
      <c r="JFV36" s="123"/>
      <c r="JFW36" s="106"/>
      <c r="JFX36" s="123"/>
      <c r="JGF36" s="125"/>
      <c r="JGI36" s="15"/>
      <c r="JGJ36" s="15"/>
      <c r="JGP36" s="122"/>
      <c r="JGQ36" s="123"/>
      <c r="JGR36" s="106"/>
      <c r="JGS36" s="123"/>
      <c r="JHA36" s="125"/>
      <c r="JHD36" s="15"/>
      <c r="JHE36" s="15"/>
      <c r="JHK36" s="122"/>
      <c r="JHL36" s="123"/>
      <c r="JHM36" s="106"/>
      <c r="JHN36" s="123"/>
      <c r="JHV36" s="125"/>
      <c r="JHY36" s="15"/>
      <c r="JHZ36" s="15"/>
      <c r="JIF36" s="122"/>
      <c r="JIG36" s="123"/>
      <c r="JIH36" s="106"/>
      <c r="JII36" s="123"/>
      <c r="JIQ36" s="125"/>
      <c r="JIT36" s="15"/>
      <c r="JIU36" s="15"/>
      <c r="JJA36" s="122"/>
      <c r="JJB36" s="123"/>
      <c r="JJC36" s="106"/>
      <c r="JJD36" s="123"/>
      <c r="JJL36" s="125"/>
      <c r="JJO36" s="15"/>
      <c r="JJP36" s="15"/>
      <c r="JJV36" s="122"/>
      <c r="JJW36" s="123"/>
      <c r="JJX36" s="106"/>
      <c r="JJY36" s="123"/>
      <c r="JKG36" s="125"/>
      <c r="JKJ36" s="15"/>
      <c r="JKK36" s="15"/>
      <c r="JKQ36" s="122"/>
      <c r="JKR36" s="123"/>
      <c r="JKS36" s="106"/>
      <c r="JKT36" s="123"/>
      <c r="JLB36" s="125"/>
      <c r="JLE36" s="15"/>
      <c r="JLF36" s="15"/>
      <c r="JLL36" s="122"/>
      <c r="JLM36" s="123"/>
      <c r="JLN36" s="106"/>
      <c r="JLO36" s="123"/>
      <c r="JLW36" s="125"/>
      <c r="JLZ36" s="15"/>
      <c r="JMA36" s="15"/>
      <c r="JMG36" s="122"/>
      <c r="JMH36" s="123"/>
      <c r="JMI36" s="106"/>
      <c r="JMJ36" s="123"/>
      <c r="JMR36" s="125"/>
      <c r="JMU36" s="15"/>
      <c r="JMV36" s="15"/>
      <c r="JNB36" s="122"/>
      <c r="JNC36" s="123"/>
      <c r="JND36" s="106"/>
      <c r="JNE36" s="123"/>
      <c r="JNM36" s="125"/>
      <c r="JNP36" s="15"/>
      <c r="JNQ36" s="15"/>
      <c r="JNW36" s="122"/>
      <c r="JNX36" s="123"/>
      <c r="JNY36" s="106"/>
      <c r="JNZ36" s="123"/>
      <c r="JOH36" s="125"/>
      <c r="JOK36" s="15"/>
      <c r="JOL36" s="15"/>
      <c r="JOR36" s="122"/>
      <c r="JOS36" s="123"/>
      <c r="JOT36" s="106"/>
      <c r="JOU36" s="123"/>
      <c r="JPC36" s="125"/>
      <c r="JPF36" s="15"/>
      <c r="JPG36" s="15"/>
      <c r="JPM36" s="122"/>
      <c r="JPN36" s="123"/>
      <c r="JPO36" s="106"/>
      <c r="JPP36" s="123"/>
      <c r="JPX36" s="125"/>
      <c r="JQA36" s="15"/>
      <c r="JQB36" s="15"/>
      <c r="JQH36" s="122"/>
      <c r="JQI36" s="123"/>
      <c r="JQJ36" s="106"/>
      <c r="JQK36" s="123"/>
      <c r="JQS36" s="125"/>
      <c r="JQV36" s="15"/>
      <c r="JQW36" s="15"/>
      <c r="JRC36" s="122"/>
      <c r="JRD36" s="123"/>
      <c r="JRE36" s="106"/>
      <c r="JRF36" s="123"/>
      <c r="JRN36" s="125"/>
      <c r="JRQ36" s="15"/>
      <c r="JRR36" s="15"/>
      <c r="JRX36" s="122"/>
      <c r="JRY36" s="123"/>
      <c r="JRZ36" s="106"/>
      <c r="JSA36" s="123"/>
      <c r="JSI36" s="125"/>
      <c r="JSL36" s="15"/>
      <c r="JSM36" s="15"/>
      <c r="JSS36" s="122"/>
      <c r="JST36" s="123"/>
      <c r="JSU36" s="106"/>
      <c r="JSV36" s="123"/>
      <c r="JTD36" s="125"/>
      <c r="JTG36" s="15"/>
      <c r="JTH36" s="15"/>
      <c r="JTN36" s="122"/>
      <c r="JTO36" s="123"/>
      <c r="JTP36" s="106"/>
      <c r="JTQ36" s="123"/>
      <c r="JTY36" s="125"/>
      <c r="JUB36" s="15"/>
      <c r="JUC36" s="15"/>
      <c r="JUI36" s="122"/>
      <c r="JUJ36" s="123"/>
      <c r="JUK36" s="106"/>
      <c r="JUL36" s="123"/>
      <c r="JUT36" s="125"/>
      <c r="JUW36" s="15"/>
      <c r="JUX36" s="15"/>
      <c r="JVD36" s="122"/>
      <c r="JVE36" s="123"/>
      <c r="JVF36" s="106"/>
      <c r="JVG36" s="123"/>
      <c r="JVO36" s="125"/>
      <c r="JVR36" s="15"/>
      <c r="JVS36" s="15"/>
      <c r="JVY36" s="122"/>
      <c r="JVZ36" s="123"/>
      <c r="JWA36" s="106"/>
      <c r="JWB36" s="123"/>
      <c r="JWJ36" s="125"/>
      <c r="JWM36" s="15"/>
      <c r="JWN36" s="15"/>
      <c r="JWT36" s="122"/>
      <c r="JWU36" s="123"/>
      <c r="JWV36" s="106"/>
      <c r="JWW36" s="123"/>
      <c r="JXE36" s="125"/>
      <c r="JXH36" s="15"/>
      <c r="JXI36" s="15"/>
      <c r="JXO36" s="122"/>
      <c r="JXP36" s="123"/>
      <c r="JXQ36" s="106"/>
      <c r="JXR36" s="123"/>
      <c r="JXZ36" s="125"/>
      <c r="JYC36" s="15"/>
      <c r="JYD36" s="15"/>
      <c r="JYJ36" s="122"/>
      <c r="JYK36" s="123"/>
      <c r="JYL36" s="106"/>
      <c r="JYM36" s="123"/>
      <c r="JYU36" s="125"/>
      <c r="JYX36" s="15"/>
      <c r="JYY36" s="15"/>
      <c r="JZE36" s="122"/>
      <c r="JZF36" s="123"/>
      <c r="JZG36" s="106"/>
      <c r="JZH36" s="123"/>
      <c r="JZP36" s="125"/>
      <c r="JZS36" s="15"/>
      <c r="JZT36" s="15"/>
      <c r="JZZ36" s="122"/>
      <c r="KAA36" s="123"/>
      <c r="KAB36" s="106"/>
      <c r="KAC36" s="123"/>
      <c r="KAK36" s="125"/>
      <c r="KAN36" s="15"/>
      <c r="KAO36" s="15"/>
      <c r="KAU36" s="122"/>
      <c r="KAV36" s="123"/>
      <c r="KAW36" s="106"/>
      <c r="KAX36" s="123"/>
      <c r="KBF36" s="125"/>
      <c r="KBI36" s="15"/>
      <c r="KBJ36" s="15"/>
      <c r="KBP36" s="122"/>
      <c r="KBQ36" s="123"/>
      <c r="KBR36" s="106"/>
      <c r="KBS36" s="123"/>
      <c r="KCA36" s="125"/>
      <c r="KCD36" s="15"/>
      <c r="KCE36" s="15"/>
      <c r="KCK36" s="122"/>
      <c r="KCL36" s="123"/>
      <c r="KCM36" s="106"/>
      <c r="KCN36" s="123"/>
      <c r="KCV36" s="125"/>
      <c r="KCY36" s="15"/>
      <c r="KCZ36" s="15"/>
      <c r="KDF36" s="122"/>
      <c r="KDG36" s="123"/>
      <c r="KDH36" s="106"/>
      <c r="KDI36" s="123"/>
      <c r="KDQ36" s="125"/>
      <c r="KDT36" s="15"/>
      <c r="KDU36" s="15"/>
      <c r="KEA36" s="122"/>
      <c r="KEB36" s="123"/>
      <c r="KEC36" s="106"/>
      <c r="KED36" s="123"/>
      <c r="KEL36" s="125"/>
      <c r="KEO36" s="15"/>
      <c r="KEP36" s="15"/>
      <c r="KEV36" s="122"/>
      <c r="KEW36" s="123"/>
      <c r="KEX36" s="106"/>
      <c r="KEY36" s="123"/>
      <c r="KFG36" s="125"/>
      <c r="KFJ36" s="15"/>
      <c r="KFK36" s="15"/>
      <c r="KFQ36" s="122"/>
      <c r="KFR36" s="123"/>
      <c r="KFS36" s="106"/>
      <c r="KFT36" s="123"/>
      <c r="KGB36" s="125"/>
      <c r="KGE36" s="15"/>
      <c r="KGF36" s="15"/>
      <c r="KGL36" s="122"/>
      <c r="KGM36" s="123"/>
      <c r="KGN36" s="106"/>
      <c r="KGO36" s="123"/>
      <c r="KGW36" s="125"/>
      <c r="KGZ36" s="15"/>
      <c r="KHA36" s="15"/>
      <c r="KHG36" s="122"/>
      <c r="KHH36" s="123"/>
      <c r="KHI36" s="106"/>
      <c r="KHJ36" s="123"/>
      <c r="KHR36" s="125"/>
      <c r="KHU36" s="15"/>
      <c r="KHV36" s="15"/>
      <c r="KIB36" s="122"/>
      <c r="KIC36" s="123"/>
      <c r="KID36" s="106"/>
      <c r="KIE36" s="123"/>
      <c r="KIM36" s="125"/>
      <c r="KIP36" s="15"/>
      <c r="KIQ36" s="15"/>
      <c r="KIW36" s="122"/>
      <c r="KIX36" s="123"/>
      <c r="KIY36" s="106"/>
      <c r="KIZ36" s="123"/>
      <c r="KJH36" s="125"/>
      <c r="KJK36" s="15"/>
      <c r="KJL36" s="15"/>
      <c r="KJR36" s="122"/>
      <c r="KJS36" s="123"/>
      <c r="KJT36" s="106"/>
      <c r="KJU36" s="123"/>
      <c r="KKC36" s="125"/>
      <c r="KKF36" s="15"/>
      <c r="KKG36" s="15"/>
      <c r="KKM36" s="122"/>
      <c r="KKN36" s="123"/>
      <c r="KKO36" s="106"/>
      <c r="KKP36" s="123"/>
      <c r="KKX36" s="125"/>
      <c r="KLA36" s="15"/>
      <c r="KLB36" s="15"/>
      <c r="KLH36" s="122"/>
      <c r="KLI36" s="123"/>
      <c r="KLJ36" s="106"/>
      <c r="KLK36" s="123"/>
      <c r="KLS36" s="125"/>
      <c r="KLV36" s="15"/>
      <c r="KLW36" s="15"/>
      <c r="KMC36" s="122"/>
      <c r="KMD36" s="123"/>
      <c r="KME36" s="106"/>
      <c r="KMF36" s="123"/>
      <c r="KMN36" s="125"/>
      <c r="KMQ36" s="15"/>
      <c r="KMR36" s="15"/>
      <c r="KMX36" s="122"/>
      <c r="KMY36" s="123"/>
      <c r="KMZ36" s="106"/>
      <c r="KNA36" s="123"/>
      <c r="KNI36" s="125"/>
      <c r="KNL36" s="15"/>
      <c r="KNM36" s="15"/>
      <c r="KNS36" s="122"/>
      <c r="KNT36" s="123"/>
      <c r="KNU36" s="106"/>
      <c r="KNV36" s="123"/>
      <c r="KOD36" s="125"/>
      <c r="KOG36" s="15"/>
      <c r="KOH36" s="15"/>
      <c r="KON36" s="122"/>
      <c r="KOO36" s="123"/>
      <c r="KOP36" s="106"/>
      <c r="KOQ36" s="123"/>
      <c r="KOY36" s="125"/>
      <c r="KPB36" s="15"/>
      <c r="KPC36" s="15"/>
      <c r="KPI36" s="122"/>
      <c r="KPJ36" s="123"/>
      <c r="KPK36" s="106"/>
      <c r="KPL36" s="123"/>
      <c r="KPT36" s="125"/>
      <c r="KPW36" s="15"/>
      <c r="KPX36" s="15"/>
      <c r="KQD36" s="122"/>
      <c r="KQE36" s="123"/>
      <c r="KQF36" s="106"/>
      <c r="KQG36" s="123"/>
      <c r="KQO36" s="125"/>
      <c r="KQR36" s="15"/>
      <c r="KQS36" s="15"/>
      <c r="KQY36" s="122"/>
      <c r="KQZ36" s="123"/>
      <c r="KRA36" s="106"/>
      <c r="KRB36" s="123"/>
      <c r="KRJ36" s="125"/>
      <c r="KRM36" s="15"/>
      <c r="KRN36" s="15"/>
      <c r="KRT36" s="122"/>
      <c r="KRU36" s="123"/>
      <c r="KRV36" s="106"/>
      <c r="KRW36" s="123"/>
      <c r="KSE36" s="125"/>
      <c r="KSH36" s="15"/>
      <c r="KSI36" s="15"/>
      <c r="KSO36" s="122"/>
      <c r="KSP36" s="123"/>
      <c r="KSQ36" s="106"/>
      <c r="KSR36" s="123"/>
      <c r="KSZ36" s="125"/>
      <c r="KTC36" s="15"/>
      <c r="KTD36" s="15"/>
      <c r="KTJ36" s="122"/>
      <c r="KTK36" s="123"/>
      <c r="KTL36" s="106"/>
      <c r="KTM36" s="123"/>
      <c r="KTU36" s="125"/>
      <c r="KTX36" s="15"/>
      <c r="KTY36" s="15"/>
      <c r="KUE36" s="122"/>
      <c r="KUF36" s="123"/>
      <c r="KUG36" s="106"/>
      <c r="KUH36" s="123"/>
      <c r="KUP36" s="125"/>
      <c r="KUS36" s="15"/>
      <c r="KUT36" s="15"/>
      <c r="KUZ36" s="122"/>
      <c r="KVA36" s="123"/>
      <c r="KVB36" s="106"/>
      <c r="KVC36" s="123"/>
      <c r="KVK36" s="125"/>
      <c r="KVN36" s="15"/>
      <c r="KVO36" s="15"/>
      <c r="KVU36" s="122"/>
      <c r="KVV36" s="123"/>
      <c r="KVW36" s="106"/>
      <c r="KVX36" s="123"/>
      <c r="KWF36" s="125"/>
      <c r="KWI36" s="15"/>
      <c r="KWJ36" s="15"/>
      <c r="KWP36" s="122"/>
      <c r="KWQ36" s="123"/>
      <c r="KWR36" s="106"/>
      <c r="KWS36" s="123"/>
      <c r="KXA36" s="125"/>
      <c r="KXD36" s="15"/>
      <c r="KXE36" s="15"/>
      <c r="KXK36" s="122"/>
      <c r="KXL36" s="123"/>
      <c r="KXM36" s="106"/>
      <c r="KXN36" s="123"/>
      <c r="KXV36" s="125"/>
      <c r="KXY36" s="15"/>
      <c r="KXZ36" s="15"/>
      <c r="KYF36" s="122"/>
      <c r="KYG36" s="123"/>
      <c r="KYH36" s="106"/>
      <c r="KYI36" s="123"/>
      <c r="KYQ36" s="125"/>
      <c r="KYT36" s="15"/>
      <c r="KYU36" s="15"/>
      <c r="KZA36" s="122"/>
      <c r="KZB36" s="123"/>
      <c r="KZC36" s="106"/>
      <c r="KZD36" s="123"/>
      <c r="KZL36" s="125"/>
      <c r="KZO36" s="15"/>
      <c r="KZP36" s="15"/>
      <c r="KZV36" s="122"/>
      <c r="KZW36" s="123"/>
      <c r="KZX36" s="106"/>
      <c r="KZY36" s="123"/>
      <c r="LAG36" s="125"/>
      <c r="LAJ36" s="15"/>
      <c r="LAK36" s="15"/>
      <c r="LAQ36" s="122"/>
      <c r="LAR36" s="123"/>
      <c r="LAS36" s="106"/>
      <c r="LAT36" s="123"/>
      <c r="LBB36" s="125"/>
      <c r="LBE36" s="15"/>
      <c r="LBF36" s="15"/>
      <c r="LBL36" s="122"/>
      <c r="LBM36" s="123"/>
      <c r="LBN36" s="106"/>
      <c r="LBO36" s="123"/>
      <c r="LBW36" s="125"/>
      <c r="LBZ36" s="15"/>
      <c r="LCA36" s="15"/>
      <c r="LCG36" s="122"/>
      <c r="LCH36" s="123"/>
      <c r="LCI36" s="106"/>
      <c r="LCJ36" s="123"/>
      <c r="LCR36" s="125"/>
      <c r="LCU36" s="15"/>
      <c r="LCV36" s="15"/>
      <c r="LDB36" s="122"/>
      <c r="LDC36" s="123"/>
      <c r="LDD36" s="106"/>
      <c r="LDE36" s="123"/>
      <c r="LDM36" s="125"/>
      <c r="LDP36" s="15"/>
      <c r="LDQ36" s="15"/>
      <c r="LDW36" s="122"/>
      <c r="LDX36" s="123"/>
      <c r="LDY36" s="106"/>
      <c r="LDZ36" s="123"/>
      <c r="LEH36" s="125"/>
      <c r="LEK36" s="15"/>
      <c r="LEL36" s="15"/>
      <c r="LER36" s="122"/>
      <c r="LES36" s="123"/>
      <c r="LET36" s="106"/>
      <c r="LEU36" s="123"/>
      <c r="LFC36" s="125"/>
      <c r="LFF36" s="15"/>
      <c r="LFG36" s="15"/>
      <c r="LFM36" s="122"/>
      <c r="LFN36" s="123"/>
      <c r="LFO36" s="106"/>
      <c r="LFP36" s="123"/>
      <c r="LFX36" s="125"/>
      <c r="LGA36" s="15"/>
      <c r="LGB36" s="15"/>
      <c r="LGH36" s="122"/>
      <c r="LGI36" s="123"/>
      <c r="LGJ36" s="106"/>
      <c r="LGK36" s="123"/>
      <c r="LGS36" s="125"/>
      <c r="LGV36" s="15"/>
      <c r="LGW36" s="15"/>
      <c r="LHC36" s="122"/>
      <c r="LHD36" s="123"/>
      <c r="LHE36" s="106"/>
      <c r="LHF36" s="123"/>
      <c r="LHN36" s="125"/>
      <c r="LHQ36" s="15"/>
      <c r="LHR36" s="15"/>
      <c r="LHX36" s="122"/>
      <c r="LHY36" s="123"/>
      <c r="LHZ36" s="106"/>
      <c r="LIA36" s="123"/>
      <c r="LII36" s="125"/>
      <c r="LIL36" s="15"/>
      <c r="LIM36" s="15"/>
      <c r="LIS36" s="122"/>
      <c r="LIT36" s="123"/>
      <c r="LIU36" s="106"/>
      <c r="LIV36" s="123"/>
      <c r="LJD36" s="125"/>
      <c r="LJG36" s="15"/>
      <c r="LJH36" s="15"/>
      <c r="LJN36" s="122"/>
      <c r="LJO36" s="123"/>
      <c r="LJP36" s="106"/>
      <c r="LJQ36" s="123"/>
      <c r="LJY36" s="125"/>
      <c r="LKB36" s="15"/>
      <c r="LKC36" s="15"/>
      <c r="LKI36" s="122"/>
      <c r="LKJ36" s="123"/>
      <c r="LKK36" s="106"/>
      <c r="LKL36" s="123"/>
      <c r="LKT36" s="125"/>
      <c r="LKW36" s="15"/>
      <c r="LKX36" s="15"/>
      <c r="LLD36" s="122"/>
      <c r="LLE36" s="123"/>
      <c r="LLF36" s="106"/>
      <c r="LLG36" s="123"/>
      <c r="LLO36" s="125"/>
      <c r="LLR36" s="15"/>
      <c r="LLS36" s="15"/>
      <c r="LLY36" s="122"/>
      <c r="LLZ36" s="123"/>
      <c r="LMA36" s="106"/>
      <c r="LMB36" s="123"/>
      <c r="LMJ36" s="125"/>
      <c r="LMM36" s="15"/>
      <c r="LMN36" s="15"/>
      <c r="LMT36" s="122"/>
      <c r="LMU36" s="123"/>
      <c r="LMV36" s="106"/>
      <c r="LMW36" s="123"/>
      <c r="LNE36" s="125"/>
      <c r="LNH36" s="15"/>
      <c r="LNI36" s="15"/>
      <c r="LNO36" s="122"/>
      <c r="LNP36" s="123"/>
      <c r="LNQ36" s="106"/>
      <c r="LNR36" s="123"/>
      <c r="LNZ36" s="125"/>
      <c r="LOC36" s="15"/>
      <c r="LOD36" s="15"/>
      <c r="LOJ36" s="122"/>
      <c r="LOK36" s="123"/>
      <c r="LOL36" s="106"/>
      <c r="LOM36" s="123"/>
      <c r="LOU36" s="125"/>
      <c r="LOX36" s="15"/>
      <c r="LOY36" s="15"/>
      <c r="LPE36" s="122"/>
      <c r="LPF36" s="123"/>
      <c r="LPG36" s="106"/>
      <c r="LPH36" s="123"/>
      <c r="LPP36" s="125"/>
      <c r="LPS36" s="15"/>
      <c r="LPT36" s="15"/>
      <c r="LPZ36" s="122"/>
      <c r="LQA36" s="123"/>
      <c r="LQB36" s="106"/>
      <c r="LQC36" s="123"/>
      <c r="LQK36" s="125"/>
      <c r="LQN36" s="15"/>
      <c r="LQO36" s="15"/>
      <c r="LQU36" s="122"/>
      <c r="LQV36" s="123"/>
      <c r="LQW36" s="106"/>
      <c r="LQX36" s="123"/>
      <c r="LRF36" s="125"/>
      <c r="LRI36" s="15"/>
      <c r="LRJ36" s="15"/>
      <c r="LRP36" s="122"/>
      <c r="LRQ36" s="123"/>
      <c r="LRR36" s="106"/>
      <c r="LRS36" s="123"/>
      <c r="LSA36" s="125"/>
      <c r="LSD36" s="15"/>
      <c r="LSE36" s="15"/>
      <c r="LSK36" s="122"/>
      <c r="LSL36" s="123"/>
      <c r="LSM36" s="106"/>
      <c r="LSN36" s="123"/>
      <c r="LSV36" s="125"/>
      <c r="LSY36" s="15"/>
      <c r="LSZ36" s="15"/>
      <c r="LTF36" s="122"/>
      <c r="LTG36" s="123"/>
      <c r="LTH36" s="106"/>
      <c r="LTI36" s="123"/>
      <c r="LTQ36" s="125"/>
      <c r="LTT36" s="15"/>
      <c r="LTU36" s="15"/>
      <c r="LUA36" s="122"/>
      <c r="LUB36" s="123"/>
      <c r="LUC36" s="106"/>
      <c r="LUD36" s="123"/>
      <c r="LUL36" s="125"/>
      <c r="LUO36" s="15"/>
      <c r="LUP36" s="15"/>
      <c r="LUV36" s="122"/>
      <c r="LUW36" s="123"/>
      <c r="LUX36" s="106"/>
      <c r="LUY36" s="123"/>
      <c r="LVG36" s="125"/>
      <c r="LVJ36" s="15"/>
      <c r="LVK36" s="15"/>
      <c r="LVQ36" s="122"/>
      <c r="LVR36" s="123"/>
      <c r="LVS36" s="106"/>
      <c r="LVT36" s="123"/>
      <c r="LWB36" s="125"/>
      <c r="LWE36" s="15"/>
      <c r="LWF36" s="15"/>
      <c r="LWL36" s="122"/>
      <c r="LWM36" s="123"/>
      <c r="LWN36" s="106"/>
      <c r="LWO36" s="123"/>
      <c r="LWW36" s="125"/>
      <c r="LWZ36" s="15"/>
      <c r="LXA36" s="15"/>
      <c r="LXG36" s="122"/>
      <c r="LXH36" s="123"/>
      <c r="LXI36" s="106"/>
      <c r="LXJ36" s="123"/>
      <c r="LXR36" s="125"/>
      <c r="LXU36" s="15"/>
      <c r="LXV36" s="15"/>
      <c r="LYB36" s="122"/>
      <c r="LYC36" s="123"/>
      <c r="LYD36" s="106"/>
      <c r="LYE36" s="123"/>
      <c r="LYM36" s="125"/>
      <c r="LYP36" s="15"/>
      <c r="LYQ36" s="15"/>
      <c r="LYW36" s="122"/>
      <c r="LYX36" s="123"/>
      <c r="LYY36" s="106"/>
      <c r="LYZ36" s="123"/>
      <c r="LZH36" s="125"/>
      <c r="LZK36" s="15"/>
      <c r="LZL36" s="15"/>
      <c r="LZR36" s="122"/>
      <c r="LZS36" s="123"/>
      <c r="LZT36" s="106"/>
      <c r="LZU36" s="123"/>
      <c r="MAC36" s="125"/>
      <c r="MAF36" s="15"/>
      <c r="MAG36" s="15"/>
      <c r="MAM36" s="122"/>
      <c r="MAN36" s="123"/>
      <c r="MAO36" s="106"/>
      <c r="MAP36" s="123"/>
      <c r="MAX36" s="125"/>
      <c r="MBA36" s="15"/>
      <c r="MBB36" s="15"/>
      <c r="MBH36" s="122"/>
      <c r="MBI36" s="123"/>
      <c r="MBJ36" s="106"/>
      <c r="MBK36" s="123"/>
      <c r="MBS36" s="125"/>
      <c r="MBV36" s="15"/>
      <c r="MBW36" s="15"/>
      <c r="MCC36" s="122"/>
      <c r="MCD36" s="123"/>
      <c r="MCE36" s="106"/>
      <c r="MCF36" s="123"/>
      <c r="MCN36" s="125"/>
      <c r="MCQ36" s="15"/>
      <c r="MCR36" s="15"/>
      <c r="MCX36" s="122"/>
      <c r="MCY36" s="123"/>
      <c r="MCZ36" s="106"/>
      <c r="MDA36" s="123"/>
      <c r="MDI36" s="125"/>
      <c r="MDL36" s="15"/>
      <c r="MDM36" s="15"/>
      <c r="MDS36" s="122"/>
      <c r="MDT36" s="123"/>
      <c r="MDU36" s="106"/>
      <c r="MDV36" s="123"/>
      <c r="MED36" s="125"/>
      <c r="MEG36" s="15"/>
      <c r="MEH36" s="15"/>
      <c r="MEN36" s="122"/>
      <c r="MEO36" s="123"/>
      <c r="MEP36" s="106"/>
      <c r="MEQ36" s="123"/>
      <c r="MEY36" s="125"/>
      <c r="MFB36" s="15"/>
      <c r="MFC36" s="15"/>
      <c r="MFI36" s="122"/>
      <c r="MFJ36" s="123"/>
      <c r="MFK36" s="106"/>
      <c r="MFL36" s="123"/>
      <c r="MFT36" s="125"/>
      <c r="MFW36" s="15"/>
      <c r="MFX36" s="15"/>
      <c r="MGD36" s="122"/>
      <c r="MGE36" s="123"/>
      <c r="MGF36" s="106"/>
      <c r="MGG36" s="123"/>
      <c r="MGO36" s="125"/>
      <c r="MGR36" s="15"/>
      <c r="MGS36" s="15"/>
      <c r="MGY36" s="122"/>
      <c r="MGZ36" s="123"/>
      <c r="MHA36" s="106"/>
      <c r="MHB36" s="123"/>
      <c r="MHJ36" s="125"/>
      <c r="MHM36" s="15"/>
      <c r="MHN36" s="15"/>
      <c r="MHT36" s="122"/>
      <c r="MHU36" s="123"/>
      <c r="MHV36" s="106"/>
      <c r="MHW36" s="123"/>
      <c r="MIE36" s="125"/>
      <c r="MIH36" s="15"/>
      <c r="MII36" s="15"/>
      <c r="MIO36" s="122"/>
      <c r="MIP36" s="123"/>
      <c r="MIQ36" s="106"/>
      <c r="MIR36" s="123"/>
      <c r="MIZ36" s="125"/>
      <c r="MJC36" s="15"/>
      <c r="MJD36" s="15"/>
      <c r="MJJ36" s="122"/>
      <c r="MJK36" s="123"/>
      <c r="MJL36" s="106"/>
      <c r="MJM36" s="123"/>
      <c r="MJU36" s="125"/>
      <c r="MJX36" s="15"/>
      <c r="MJY36" s="15"/>
      <c r="MKE36" s="122"/>
      <c r="MKF36" s="123"/>
      <c r="MKG36" s="106"/>
      <c r="MKH36" s="123"/>
      <c r="MKP36" s="125"/>
      <c r="MKS36" s="15"/>
      <c r="MKT36" s="15"/>
      <c r="MKZ36" s="122"/>
      <c r="MLA36" s="123"/>
      <c r="MLB36" s="106"/>
      <c r="MLC36" s="123"/>
      <c r="MLK36" s="125"/>
      <c r="MLN36" s="15"/>
      <c r="MLO36" s="15"/>
      <c r="MLU36" s="122"/>
      <c r="MLV36" s="123"/>
      <c r="MLW36" s="106"/>
      <c r="MLX36" s="123"/>
      <c r="MMF36" s="125"/>
      <c r="MMI36" s="15"/>
      <c r="MMJ36" s="15"/>
      <c r="MMP36" s="122"/>
      <c r="MMQ36" s="123"/>
      <c r="MMR36" s="106"/>
      <c r="MMS36" s="123"/>
      <c r="MNA36" s="125"/>
      <c r="MND36" s="15"/>
      <c r="MNE36" s="15"/>
      <c r="MNK36" s="122"/>
      <c r="MNL36" s="123"/>
      <c r="MNM36" s="106"/>
      <c r="MNN36" s="123"/>
      <c r="MNV36" s="125"/>
      <c r="MNY36" s="15"/>
      <c r="MNZ36" s="15"/>
      <c r="MOF36" s="122"/>
      <c r="MOG36" s="123"/>
      <c r="MOH36" s="106"/>
      <c r="MOI36" s="123"/>
      <c r="MOQ36" s="125"/>
      <c r="MOT36" s="15"/>
      <c r="MOU36" s="15"/>
      <c r="MPA36" s="122"/>
      <c r="MPB36" s="123"/>
      <c r="MPC36" s="106"/>
      <c r="MPD36" s="123"/>
      <c r="MPL36" s="125"/>
      <c r="MPO36" s="15"/>
      <c r="MPP36" s="15"/>
      <c r="MPV36" s="122"/>
      <c r="MPW36" s="123"/>
      <c r="MPX36" s="106"/>
      <c r="MPY36" s="123"/>
      <c r="MQG36" s="125"/>
      <c r="MQJ36" s="15"/>
      <c r="MQK36" s="15"/>
      <c r="MQQ36" s="122"/>
      <c r="MQR36" s="123"/>
      <c r="MQS36" s="106"/>
      <c r="MQT36" s="123"/>
      <c r="MRB36" s="125"/>
      <c r="MRE36" s="15"/>
      <c r="MRF36" s="15"/>
      <c r="MRL36" s="122"/>
      <c r="MRM36" s="123"/>
      <c r="MRN36" s="106"/>
      <c r="MRO36" s="123"/>
      <c r="MRW36" s="125"/>
      <c r="MRZ36" s="15"/>
      <c r="MSA36" s="15"/>
      <c r="MSG36" s="122"/>
      <c r="MSH36" s="123"/>
      <c r="MSI36" s="106"/>
      <c r="MSJ36" s="123"/>
      <c r="MSR36" s="125"/>
      <c r="MSU36" s="15"/>
      <c r="MSV36" s="15"/>
      <c r="MTB36" s="122"/>
      <c r="MTC36" s="123"/>
      <c r="MTD36" s="106"/>
      <c r="MTE36" s="123"/>
      <c r="MTM36" s="125"/>
      <c r="MTP36" s="15"/>
      <c r="MTQ36" s="15"/>
      <c r="MTW36" s="122"/>
      <c r="MTX36" s="123"/>
      <c r="MTY36" s="106"/>
      <c r="MTZ36" s="123"/>
      <c r="MUH36" s="125"/>
      <c r="MUK36" s="15"/>
      <c r="MUL36" s="15"/>
      <c r="MUR36" s="122"/>
      <c r="MUS36" s="123"/>
      <c r="MUT36" s="106"/>
      <c r="MUU36" s="123"/>
      <c r="MVC36" s="125"/>
      <c r="MVF36" s="15"/>
      <c r="MVG36" s="15"/>
      <c r="MVM36" s="122"/>
      <c r="MVN36" s="123"/>
      <c r="MVO36" s="106"/>
      <c r="MVP36" s="123"/>
      <c r="MVX36" s="125"/>
      <c r="MWA36" s="15"/>
      <c r="MWB36" s="15"/>
      <c r="MWH36" s="122"/>
      <c r="MWI36" s="123"/>
      <c r="MWJ36" s="106"/>
      <c r="MWK36" s="123"/>
      <c r="MWS36" s="125"/>
      <c r="MWV36" s="15"/>
      <c r="MWW36" s="15"/>
      <c r="MXC36" s="122"/>
      <c r="MXD36" s="123"/>
      <c r="MXE36" s="106"/>
      <c r="MXF36" s="123"/>
      <c r="MXN36" s="125"/>
      <c r="MXQ36" s="15"/>
      <c r="MXR36" s="15"/>
      <c r="MXX36" s="122"/>
      <c r="MXY36" s="123"/>
      <c r="MXZ36" s="106"/>
      <c r="MYA36" s="123"/>
      <c r="MYI36" s="125"/>
      <c r="MYL36" s="15"/>
      <c r="MYM36" s="15"/>
      <c r="MYS36" s="122"/>
      <c r="MYT36" s="123"/>
      <c r="MYU36" s="106"/>
      <c r="MYV36" s="123"/>
      <c r="MZD36" s="125"/>
      <c r="MZG36" s="15"/>
      <c r="MZH36" s="15"/>
      <c r="MZN36" s="122"/>
      <c r="MZO36" s="123"/>
      <c r="MZP36" s="106"/>
      <c r="MZQ36" s="123"/>
      <c r="MZY36" s="125"/>
      <c r="NAB36" s="15"/>
      <c r="NAC36" s="15"/>
      <c r="NAI36" s="122"/>
      <c r="NAJ36" s="123"/>
      <c r="NAK36" s="106"/>
      <c r="NAL36" s="123"/>
      <c r="NAT36" s="125"/>
      <c r="NAW36" s="15"/>
      <c r="NAX36" s="15"/>
      <c r="NBD36" s="122"/>
      <c r="NBE36" s="123"/>
      <c r="NBF36" s="106"/>
      <c r="NBG36" s="123"/>
      <c r="NBO36" s="125"/>
      <c r="NBR36" s="15"/>
      <c r="NBS36" s="15"/>
      <c r="NBY36" s="122"/>
      <c r="NBZ36" s="123"/>
      <c r="NCA36" s="106"/>
      <c r="NCB36" s="123"/>
      <c r="NCJ36" s="125"/>
      <c r="NCM36" s="15"/>
      <c r="NCN36" s="15"/>
      <c r="NCT36" s="122"/>
      <c r="NCU36" s="123"/>
      <c r="NCV36" s="106"/>
      <c r="NCW36" s="123"/>
      <c r="NDE36" s="125"/>
      <c r="NDH36" s="15"/>
      <c r="NDI36" s="15"/>
      <c r="NDO36" s="122"/>
      <c r="NDP36" s="123"/>
      <c r="NDQ36" s="106"/>
      <c r="NDR36" s="123"/>
      <c r="NDZ36" s="125"/>
      <c r="NEC36" s="15"/>
      <c r="NED36" s="15"/>
      <c r="NEJ36" s="122"/>
      <c r="NEK36" s="123"/>
      <c r="NEL36" s="106"/>
      <c r="NEM36" s="123"/>
      <c r="NEU36" s="125"/>
      <c r="NEX36" s="15"/>
      <c r="NEY36" s="15"/>
      <c r="NFE36" s="122"/>
      <c r="NFF36" s="123"/>
      <c r="NFG36" s="106"/>
      <c r="NFH36" s="123"/>
      <c r="NFP36" s="125"/>
      <c r="NFS36" s="15"/>
      <c r="NFT36" s="15"/>
      <c r="NFZ36" s="122"/>
      <c r="NGA36" s="123"/>
      <c r="NGB36" s="106"/>
      <c r="NGC36" s="123"/>
      <c r="NGK36" s="125"/>
      <c r="NGN36" s="15"/>
      <c r="NGO36" s="15"/>
      <c r="NGU36" s="122"/>
      <c r="NGV36" s="123"/>
      <c r="NGW36" s="106"/>
      <c r="NGX36" s="123"/>
      <c r="NHF36" s="125"/>
      <c r="NHI36" s="15"/>
      <c r="NHJ36" s="15"/>
      <c r="NHP36" s="122"/>
      <c r="NHQ36" s="123"/>
      <c r="NHR36" s="106"/>
      <c r="NHS36" s="123"/>
      <c r="NIA36" s="125"/>
      <c r="NID36" s="15"/>
      <c r="NIE36" s="15"/>
      <c r="NIK36" s="122"/>
      <c r="NIL36" s="123"/>
      <c r="NIM36" s="106"/>
      <c r="NIN36" s="123"/>
      <c r="NIV36" s="125"/>
      <c r="NIY36" s="15"/>
      <c r="NIZ36" s="15"/>
      <c r="NJF36" s="122"/>
      <c r="NJG36" s="123"/>
      <c r="NJH36" s="106"/>
      <c r="NJI36" s="123"/>
      <c r="NJQ36" s="125"/>
      <c r="NJT36" s="15"/>
      <c r="NJU36" s="15"/>
      <c r="NKA36" s="122"/>
      <c r="NKB36" s="123"/>
      <c r="NKC36" s="106"/>
      <c r="NKD36" s="123"/>
      <c r="NKL36" s="125"/>
      <c r="NKO36" s="15"/>
      <c r="NKP36" s="15"/>
      <c r="NKV36" s="122"/>
      <c r="NKW36" s="123"/>
      <c r="NKX36" s="106"/>
      <c r="NKY36" s="123"/>
      <c r="NLG36" s="125"/>
      <c r="NLJ36" s="15"/>
      <c r="NLK36" s="15"/>
      <c r="NLQ36" s="122"/>
      <c r="NLR36" s="123"/>
      <c r="NLS36" s="106"/>
      <c r="NLT36" s="123"/>
      <c r="NMB36" s="125"/>
      <c r="NME36" s="15"/>
      <c r="NMF36" s="15"/>
      <c r="NML36" s="122"/>
      <c r="NMM36" s="123"/>
      <c r="NMN36" s="106"/>
      <c r="NMO36" s="123"/>
      <c r="NMW36" s="125"/>
      <c r="NMZ36" s="15"/>
      <c r="NNA36" s="15"/>
      <c r="NNG36" s="122"/>
      <c r="NNH36" s="123"/>
      <c r="NNI36" s="106"/>
      <c r="NNJ36" s="123"/>
      <c r="NNR36" s="125"/>
      <c r="NNU36" s="15"/>
      <c r="NNV36" s="15"/>
      <c r="NOB36" s="122"/>
      <c r="NOC36" s="123"/>
      <c r="NOD36" s="106"/>
      <c r="NOE36" s="123"/>
      <c r="NOM36" s="125"/>
      <c r="NOP36" s="15"/>
      <c r="NOQ36" s="15"/>
      <c r="NOW36" s="122"/>
      <c r="NOX36" s="123"/>
      <c r="NOY36" s="106"/>
      <c r="NOZ36" s="123"/>
      <c r="NPH36" s="125"/>
      <c r="NPK36" s="15"/>
      <c r="NPL36" s="15"/>
      <c r="NPR36" s="122"/>
      <c r="NPS36" s="123"/>
      <c r="NPT36" s="106"/>
      <c r="NPU36" s="123"/>
      <c r="NQC36" s="125"/>
      <c r="NQF36" s="15"/>
      <c r="NQG36" s="15"/>
      <c r="NQM36" s="122"/>
      <c r="NQN36" s="123"/>
      <c r="NQO36" s="106"/>
      <c r="NQP36" s="123"/>
      <c r="NQX36" s="125"/>
      <c r="NRA36" s="15"/>
      <c r="NRB36" s="15"/>
      <c r="NRH36" s="122"/>
      <c r="NRI36" s="123"/>
      <c r="NRJ36" s="106"/>
      <c r="NRK36" s="123"/>
      <c r="NRS36" s="125"/>
      <c r="NRV36" s="15"/>
      <c r="NRW36" s="15"/>
      <c r="NSC36" s="122"/>
      <c r="NSD36" s="123"/>
      <c r="NSE36" s="106"/>
      <c r="NSF36" s="123"/>
      <c r="NSN36" s="125"/>
      <c r="NSQ36" s="15"/>
      <c r="NSR36" s="15"/>
      <c r="NSX36" s="122"/>
      <c r="NSY36" s="123"/>
      <c r="NSZ36" s="106"/>
      <c r="NTA36" s="123"/>
      <c r="NTI36" s="125"/>
      <c r="NTL36" s="15"/>
      <c r="NTM36" s="15"/>
      <c r="NTS36" s="122"/>
      <c r="NTT36" s="123"/>
      <c r="NTU36" s="106"/>
      <c r="NTV36" s="123"/>
      <c r="NUD36" s="125"/>
      <c r="NUG36" s="15"/>
      <c r="NUH36" s="15"/>
      <c r="NUN36" s="122"/>
      <c r="NUO36" s="123"/>
      <c r="NUP36" s="106"/>
      <c r="NUQ36" s="123"/>
      <c r="NUY36" s="125"/>
      <c r="NVB36" s="15"/>
      <c r="NVC36" s="15"/>
      <c r="NVI36" s="122"/>
      <c r="NVJ36" s="123"/>
      <c r="NVK36" s="106"/>
      <c r="NVL36" s="123"/>
      <c r="NVT36" s="125"/>
      <c r="NVW36" s="15"/>
      <c r="NVX36" s="15"/>
      <c r="NWD36" s="122"/>
      <c r="NWE36" s="123"/>
      <c r="NWF36" s="106"/>
      <c r="NWG36" s="123"/>
      <c r="NWO36" s="125"/>
      <c r="NWR36" s="15"/>
      <c r="NWS36" s="15"/>
      <c r="NWY36" s="122"/>
      <c r="NWZ36" s="123"/>
      <c r="NXA36" s="106"/>
      <c r="NXB36" s="123"/>
      <c r="NXJ36" s="125"/>
      <c r="NXM36" s="15"/>
      <c r="NXN36" s="15"/>
      <c r="NXT36" s="122"/>
      <c r="NXU36" s="123"/>
      <c r="NXV36" s="106"/>
      <c r="NXW36" s="123"/>
      <c r="NYE36" s="125"/>
      <c r="NYH36" s="15"/>
      <c r="NYI36" s="15"/>
      <c r="NYO36" s="122"/>
      <c r="NYP36" s="123"/>
      <c r="NYQ36" s="106"/>
      <c r="NYR36" s="123"/>
      <c r="NYZ36" s="125"/>
      <c r="NZC36" s="15"/>
      <c r="NZD36" s="15"/>
      <c r="NZJ36" s="122"/>
      <c r="NZK36" s="123"/>
      <c r="NZL36" s="106"/>
      <c r="NZM36" s="123"/>
      <c r="NZU36" s="125"/>
      <c r="NZX36" s="15"/>
      <c r="NZY36" s="15"/>
      <c r="OAE36" s="122"/>
      <c r="OAF36" s="123"/>
      <c r="OAG36" s="106"/>
      <c r="OAH36" s="123"/>
      <c r="OAP36" s="125"/>
      <c r="OAS36" s="15"/>
      <c r="OAT36" s="15"/>
      <c r="OAZ36" s="122"/>
      <c r="OBA36" s="123"/>
      <c r="OBB36" s="106"/>
      <c r="OBC36" s="123"/>
      <c r="OBK36" s="125"/>
      <c r="OBN36" s="15"/>
      <c r="OBO36" s="15"/>
      <c r="OBU36" s="122"/>
      <c r="OBV36" s="123"/>
      <c r="OBW36" s="106"/>
      <c r="OBX36" s="123"/>
      <c r="OCF36" s="125"/>
      <c r="OCI36" s="15"/>
      <c r="OCJ36" s="15"/>
      <c r="OCP36" s="122"/>
      <c r="OCQ36" s="123"/>
      <c r="OCR36" s="106"/>
      <c r="OCS36" s="123"/>
      <c r="ODA36" s="125"/>
      <c r="ODD36" s="15"/>
      <c r="ODE36" s="15"/>
      <c r="ODK36" s="122"/>
      <c r="ODL36" s="123"/>
      <c r="ODM36" s="106"/>
      <c r="ODN36" s="123"/>
      <c r="ODV36" s="125"/>
      <c r="ODY36" s="15"/>
      <c r="ODZ36" s="15"/>
      <c r="OEF36" s="122"/>
      <c r="OEG36" s="123"/>
      <c r="OEH36" s="106"/>
      <c r="OEI36" s="123"/>
      <c r="OEQ36" s="125"/>
      <c r="OET36" s="15"/>
      <c r="OEU36" s="15"/>
      <c r="OFA36" s="122"/>
      <c r="OFB36" s="123"/>
      <c r="OFC36" s="106"/>
      <c r="OFD36" s="123"/>
      <c r="OFL36" s="125"/>
      <c r="OFO36" s="15"/>
      <c r="OFP36" s="15"/>
      <c r="OFV36" s="122"/>
      <c r="OFW36" s="123"/>
      <c r="OFX36" s="106"/>
      <c r="OFY36" s="123"/>
      <c r="OGG36" s="125"/>
      <c r="OGJ36" s="15"/>
      <c r="OGK36" s="15"/>
      <c r="OGQ36" s="122"/>
      <c r="OGR36" s="123"/>
      <c r="OGS36" s="106"/>
      <c r="OGT36" s="123"/>
      <c r="OHB36" s="125"/>
      <c r="OHE36" s="15"/>
      <c r="OHF36" s="15"/>
      <c r="OHL36" s="122"/>
      <c r="OHM36" s="123"/>
      <c r="OHN36" s="106"/>
      <c r="OHO36" s="123"/>
      <c r="OHW36" s="125"/>
      <c r="OHZ36" s="15"/>
      <c r="OIA36" s="15"/>
      <c r="OIG36" s="122"/>
      <c r="OIH36" s="123"/>
      <c r="OII36" s="106"/>
      <c r="OIJ36" s="123"/>
      <c r="OIR36" s="125"/>
      <c r="OIU36" s="15"/>
      <c r="OIV36" s="15"/>
      <c r="OJB36" s="122"/>
      <c r="OJC36" s="123"/>
      <c r="OJD36" s="106"/>
      <c r="OJE36" s="123"/>
      <c r="OJM36" s="125"/>
      <c r="OJP36" s="15"/>
      <c r="OJQ36" s="15"/>
      <c r="OJW36" s="122"/>
      <c r="OJX36" s="123"/>
      <c r="OJY36" s="106"/>
      <c r="OJZ36" s="123"/>
      <c r="OKH36" s="125"/>
      <c r="OKK36" s="15"/>
      <c r="OKL36" s="15"/>
      <c r="OKR36" s="122"/>
      <c r="OKS36" s="123"/>
      <c r="OKT36" s="106"/>
      <c r="OKU36" s="123"/>
      <c r="OLC36" s="125"/>
      <c r="OLF36" s="15"/>
      <c r="OLG36" s="15"/>
      <c r="OLM36" s="122"/>
      <c r="OLN36" s="123"/>
      <c r="OLO36" s="106"/>
      <c r="OLP36" s="123"/>
      <c r="OLX36" s="125"/>
      <c r="OMA36" s="15"/>
      <c r="OMB36" s="15"/>
      <c r="OMH36" s="122"/>
      <c r="OMI36" s="123"/>
      <c r="OMJ36" s="106"/>
      <c r="OMK36" s="123"/>
      <c r="OMS36" s="125"/>
      <c r="OMV36" s="15"/>
      <c r="OMW36" s="15"/>
      <c r="ONC36" s="122"/>
      <c r="OND36" s="123"/>
      <c r="ONE36" s="106"/>
      <c r="ONF36" s="123"/>
      <c r="ONN36" s="125"/>
      <c r="ONQ36" s="15"/>
      <c r="ONR36" s="15"/>
      <c r="ONX36" s="122"/>
      <c r="ONY36" s="123"/>
      <c r="ONZ36" s="106"/>
      <c r="OOA36" s="123"/>
      <c r="OOI36" s="125"/>
      <c r="OOL36" s="15"/>
      <c r="OOM36" s="15"/>
      <c r="OOS36" s="122"/>
      <c r="OOT36" s="123"/>
      <c r="OOU36" s="106"/>
      <c r="OOV36" s="123"/>
      <c r="OPD36" s="125"/>
      <c r="OPG36" s="15"/>
      <c r="OPH36" s="15"/>
      <c r="OPN36" s="122"/>
      <c r="OPO36" s="123"/>
      <c r="OPP36" s="106"/>
      <c r="OPQ36" s="123"/>
      <c r="OPY36" s="125"/>
      <c r="OQB36" s="15"/>
      <c r="OQC36" s="15"/>
      <c r="OQI36" s="122"/>
      <c r="OQJ36" s="123"/>
      <c r="OQK36" s="106"/>
      <c r="OQL36" s="123"/>
      <c r="OQT36" s="125"/>
      <c r="OQW36" s="15"/>
      <c r="OQX36" s="15"/>
      <c r="ORD36" s="122"/>
      <c r="ORE36" s="123"/>
      <c r="ORF36" s="106"/>
      <c r="ORG36" s="123"/>
      <c r="ORO36" s="125"/>
      <c r="ORR36" s="15"/>
      <c r="ORS36" s="15"/>
      <c r="ORY36" s="122"/>
      <c r="ORZ36" s="123"/>
      <c r="OSA36" s="106"/>
      <c r="OSB36" s="123"/>
      <c r="OSJ36" s="125"/>
      <c r="OSM36" s="15"/>
      <c r="OSN36" s="15"/>
      <c r="OST36" s="122"/>
      <c r="OSU36" s="123"/>
      <c r="OSV36" s="106"/>
      <c r="OSW36" s="123"/>
      <c r="OTE36" s="125"/>
      <c r="OTH36" s="15"/>
      <c r="OTI36" s="15"/>
      <c r="OTO36" s="122"/>
      <c r="OTP36" s="123"/>
      <c r="OTQ36" s="106"/>
      <c r="OTR36" s="123"/>
      <c r="OTZ36" s="125"/>
      <c r="OUC36" s="15"/>
      <c r="OUD36" s="15"/>
      <c r="OUJ36" s="122"/>
      <c r="OUK36" s="123"/>
      <c r="OUL36" s="106"/>
      <c r="OUM36" s="123"/>
      <c r="OUU36" s="125"/>
      <c r="OUX36" s="15"/>
      <c r="OUY36" s="15"/>
      <c r="OVE36" s="122"/>
      <c r="OVF36" s="123"/>
      <c r="OVG36" s="106"/>
      <c r="OVH36" s="123"/>
      <c r="OVP36" s="125"/>
      <c r="OVS36" s="15"/>
      <c r="OVT36" s="15"/>
      <c r="OVZ36" s="122"/>
      <c r="OWA36" s="123"/>
      <c r="OWB36" s="106"/>
      <c r="OWC36" s="123"/>
      <c r="OWK36" s="125"/>
      <c r="OWN36" s="15"/>
      <c r="OWO36" s="15"/>
      <c r="OWU36" s="122"/>
      <c r="OWV36" s="123"/>
      <c r="OWW36" s="106"/>
      <c r="OWX36" s="123"/>
      <c r="OXF36" s="125"/>
      <c r="OXI36" s="15"/>
      <c r="OXJ36" s="15"/>
      <c r="OXP36" s="122"/>
      <c r="OXQ36" s="123"/>
      <c r="OXR36" s="106"/>
      <c r="OXS36" s="123"/>
      <c r="OYA36" s="125"/>
      <c r="OYD36" s="15"/>
      <c r="OYE36" s="15"/>
      <c r="OYK36" s="122"/>
      <c r="OYL36" s="123"/>
      <c r="OYM36" s="106"/>
      <c r="OYN36" s="123"/>
      <c r="OYV36" s="125"/>
      <c r="OYY36" s="15"/>
      <c r="OYZ36" s="15"/>
      <c r="OZF36" s="122"/>
      <c r="OZG36" s="123"/>
      <c r="OZH36" s="106"/>
      <c r="OZI36" s="123"/>
      <c r="OZQ36" s="125"/>
      <c r="OZT36" s="15"/>
      <c r="OZU36" s="15"/>
      <c r="PAA36" s="122"/>
      <c r="PAB36" s="123"/>
      <c r="PAC36" s="106"/>
      <c r="PAD36" s="123"/>
      <c r="PAL36" s="125"/>
      <c r="PAO36" s="15"/>
      <c r="PAP36" s="15"/>
      <c r="PAV36" s="122"/>
      <c r="PAW36" s="123"/>
      <c r="PAX36" s="106"/>
      <c r="PAY36" s="123"/>
      <c r="PBG36" s="125"/>
      <c r="PBJ36" s="15"/>
      <c r="PBK36" s="15"/>
      <c r="PBQ36" s="122"/>
      <c r="PBR36" s="123"/>
      <c r="PBS36" s="106"/>
      <c r="PBT36" s="123"/>
      <c r="PCB36" s="125"/>
      <c r="PCE36" s="15"/>
      <c r="PCF36" s="15"/>
      <c r="PCL36" s="122"/>
      <c r="PCM36" s="123"/>
      <c r="PCN36" s="106"/>
      <c r="PCO36" s="123"/>
      <c r="PCW36" s="125"/>
      <c r="PCZ36" s="15"/>
      <c r="PDA36" s="15"/>
      <c r="PDG36" s="122"/>
      <c r="PDH36" s="123"/>
      <c r="PDI36" s="106"/>
      <c r="PDJ36" s="123"/>
      <c r="PDR36" s="125"/>
      <c r="PDU36" s="15"/>
      <c r="PDV36" s="15"/>
      <c r="PEB36" s="122"/>
      <c r="PEC36" s="123"/>
      <c r="PED36" s="106"/>
      <c r="PEE36" s="123"/>
      <c r="PEM36" s="125"/>
      <c r="PEP36" s="15"/>
      <c r="PEQ36" s="15"/>
      <c r="PEW36" s="122"/>
      <c r="PEX36" s="123"/>
      <c r="PEY36" s="106"/>
      <c r="PEZ36" s="123"/>
      <c r="PFH36" s="125"/>
      <c r="PFK36" s="15"/>
      <c r="PFL36" s="15"/>
      <c r="PFR36" s="122"/>
      <c r="PFS36" s="123"/>
      <c r="PFT36" s="106"/>
      <c r="PFU36" s="123"/>
      <c r="PGC36" s="125"/>
      <c r="PGF36" s="15"/>
      <c r="PGG36" s="15"/>
      <c r="PGM36" s="122"/>
      <c r="PGN36" s="123"/>
      <c r="PGO36" s="106"/>
      <c r="PGP36" s="123"/>
      <c r="PGX36" s="125"/>
      <c r="PHA36" s="15"/>
      <c r="PHB36" s="15"/>
      <c r="PHH36" s="122"/>
      <c r="PHI36" s="123"/>
      <c r="PHJ36" s="106"/>
      <c r="PHK36" s="123"/>
      <c r="PHS36" s="125"/>
      <c r="PHV36" s="15"/>
      <c r="PHW36" s="15"/>
      <c r="PIC36" s="122"/>
      <c r="PID36" s="123"/>
      <c r="PIE36" s="106"/>
      <c r="PIF36" s="123"/>
      <c r="PIN36" s="125"/>
      <c r="PIQ36" s="15"/>
      <c r="PIR36" s="15"/>
      <c r="PIX36" s="122"/>
      <c r="PIY36" s="123"/>
      <c r="PIZ36" s="106"/>
      <c r="PJA36" s="123"/>
      <c r="PJI36" s="125"/>
      <c r="PJL36" s="15"/>
      <c r="PJM36" s="15"/>
      <c r="PJS36" s="122"/>
      <c r="PJT36" s="123"/>
      <c r="PJU36" s="106"/>
      <c r="PJV36" s="123"/>
      <c r="PKD36" s="125"/>
      <c r="PKG36" s="15"/>
      <c r="PKH36" s="15"/>
      <c r="PKN36" s="122"/>
      <c r="PKO36" s="123"/>
      <c r="PKP36" s="106"/>
      <c r="PKQ36" s="123"/>
      <c r="PKY36" s="125"/>
      <c r="PLB36" s="15"/>
      <c r="PLC36" s="15"/>
      <c r="PLI36" s="122"/>
      <c r="PLJ36" s="123"/>
      <c r="PLK36" s="106"/>
      <c r="PLL36" s="123"/>
      <c r="PLT36" s="125"/>
      <c r="PLW36" s="15"/>
      <c r="PLX36" s="15"/>
      <c r="PMD36" s="122"/>
      <c r="PME36" s="123"/>
      <c r="PMF36" s="106"/>
      <c r="PMG36" s="123"/>
      <c r="PMO36" s="125"/>
      <c r="PMR36" s="15"/>
      <c r="PMS36" s="15"/>
      <c r="PMY36" s="122"/>
      <c r="PMZ36" s="123"/>
      <c r="PNA36" s="106"/>
      <c r="PNB36" s="123"/>
      <c r="PNJ36" s="125"/>
      <c r="PNM36" s="15"/>
      <c r="PNN36" s="15"/>
      <c r="PNT36" s="122"/>
      <c r="PNU36" s="123"/>
      <c r="PNV36" s="106"/>
      <c r="PNW36" s="123"/>
      <c r="POE36" s="125"/>
      <c r="POH36" s="15"/>
      <c r="POI36" s="15"/>
      <c r="POO36" s="122"/>
      <c r="POP36" s="123"/>
      <c r="POQ36" s="106"/>
      <c r="POR36" s="123"/>
      <c r="POZ36" s="125"/>
      <c r="PPC36" s="15"/>
      <c r="PPD36" s="15"/>
      <c r="PPJ36" s="122"/>
      <c r="PPK36" s="123"/>
      <c r="PPL36" s="106"/>
      <c r="PPM36" s="123"/>
      <c r="PPU36" s="125"/>
      <c r="PPX36" s="15"/>
      <c r="PPY36" s="15"/>
      <c r="PQE36" s="122"/>
      <c r="PQF36" s="123"/>
      <c r="PQG36" s="106"/>
      <c r="PQH36" s="123"/>
      <c r="PQP36" s="125"/>
      <c r="PQS36" s="15"/>
      <c r="PQT36" s="15"/>
      <c r="PQZ36" s="122"/>
      <c r="PRA36" s="123"/>
      <c r="PRB36" s="106"/>
      <c r="PRC36" s="123"/>
      <c r="PRK36" s="125"/>
      <c r="PRN36" s="15"/>
      <c r="PRO36" s="15"/>
      <c r="PRU36" s="122"/>
      <c r="PRV36" s="123"/>
      <c r="PRW36" s="106"/>
      <c r="PRX36" s="123"/>
      <c r="PSF36" s="125"/>
      <c r="PSI36" s="15"/>
      <c r="PSJ36" s="15"/>
      <c r="PSP36" s="122"/>
      <c r="PSQ36" s="123"/>
      <c r="PSR36" s="106"/>
      <c r="PSS36" s="123"/>
      <c r="PTA36" s="125"/>
      <c r="PTD36" s="15"/>
      <c r="PTE36" s="15"/>
      <c r="PTK36" s="122"/>
      <c r="PTL36" s="123"/>
      <c r="PTM36" s="106"/>
      <c r="PTN36" s="123"/>
      <c r="PTV36" s="125"/>
      <c r="PTY36" s="15"/>
      <c r="PTZ36" s="15"/>
      <c r="PUF36" s="122"/>
      <c r="PUG36" s="123"/>
      <c r="PUH36" s="106"/>
      <c r="PUI36" s="123"/>
      <c r="PUQ36" s="125"/>
      <c r="PUT36" s="15"/>
      <c r="PUU36" s="15"/>
      <c r="PVA36" s="122"/>
      <c r="PVB36" s="123"/>
      <c r="PVC36" s="106"/>
      <c r="PVD36" s="123"/>
      <c r="PVL36" s="125"/>
      <c r="PVO36" s="15"/>
      <c r="PVP36" s="15"/>
      <c r="PVV36" s="122"/>
      <c r="PVW36" s="123"/>
      <c r="PVX36" s="106"/>
      <c r="PVY36" s="123"/>
      <c r="PWG36" s="125"/>
      <c r="PWJ36" s="15"/>
      <c r="PWK36" s="15"/>
      <c r="PWQ36" s="122"/>
      <c r="PWR36" s="123"/>
      <c r="PWS36" s="106"/>
      <c r="PWT36" s="123"/>
      <c r="PXB36" s="125"/>
      <c r="PXE36" s="15"/>
      <c r="PXF36" s="15"/>
      <c r="PXL36" s="122"/>
      <c r="PXM36" s="123"/>
      <c r="PXN36" s="106"/>
      <c r="PXO36" s="123"/>
      <c r="PXW36" s="125"/>
      <c r="PXZ36" s="15"/>
      <c r="PYA36" s="15"/>
      <c r="PYG36" s="122"/>
      <c r="PYH36" s="123"/>
      <c r="PYI36" s="106"/>
      <c r="PYJ36" s="123"/>
      <c r="PYR36" s="125"/>
      <c r="PYU36" s="15"/>
      <c r="PYV36" s="15"/>
      <c r="PZB36" s="122"/>
      <c r="PZC36" s="123"/>
      <c r="PZD36" s="106"/>
      <c r="PZE36" s="123"/>
      <c r="PZM36" s="125"/>
      <c r="PZP36" s="15"/>
      <c r="PZQ36" s="15"/>
      <c r="PZW36" s="122"/>
      <c r="PZX36" s="123"/>
      <c r="PZY36" s="106"/>
      <c r="PZZ36" s="123"/>
      <c r="QAH36" s="125"/>
      <c r="QAK36" s="15"/>
      <c r="QAL36" s="15"/>
      <c r="QAR36" s="122"/>
      <c r="QAS36" s="123"/>
      <c r="QAT36" s="106"/>
      <c r="QAU36" s="123"/>
      <c r="QBC36" s="125"/>
      <c r="QBF36" s="15"/>
      <c r="QBG36" s="15"/>
      <c r="QBM36" s="122"/>
      <c r="QBN36" s="123"/>
      <c r="QBO36" s="106"/>
      <c r="QBP36" s="123"/>
      <c r="QBX36" s="125"/>
      <c r="QCA36" s="15"/>
      <c r="QCB36" s="15"/>
      <c r="QCH36" s="122"/>
      <c r="QCI36" s="123"/>
      <c r="QCJ36" s="106"/>
      <c r="QCK36" s="123"/>
      <c r="QCS36" s="125"/>
      <c r="QCV36" s="15"/>
      <c r="QCW36" s="15"/>
      <c r="QDC36" s="122"/>
      <c r="QDD36" s="123"/>
      <c r="QDE36" s="106"/>
      <c r="QDF36" s="123"/>
      <c r="QDN36" s="125"/>
      <c r="QDQ36" s="15"/>
      <c r="QDR36" s="15"/>
      <c r="QDX36" s="122"/>
      <c r="QDY36" s="123"/>
      <c r="QDZ36" s="106"/>
      <c r="QEA36" s="123"/>
      <c r="QEI36" s="125"/>
      <c r="QEL36" s="15"/>
      <c r="QEM36" s="15"/>
      <c r="QES36" s="122"/>
      <c r="QET36" s="123"/>
      <c r="QEU36" s="106"/>
      <c r="QEV36" s="123"/>
      <c r="QFD36" s="125"/>
      <c r="QFG36" s="15"/>
      <c r="QFH36" s="15"/>
      <c r="QFN36" s="122"/>
      <c r="QFO36" s="123"/>
      <c r="QFP36" s="106"/>
      <c r="QFQ36" s="123"/>
      <c r="QFY36" s="125"/>
      <c r="QGB36" s="15"/>
      <c r="QGC36" s="15"/>
      <c r="QGI36" s="122"/>
      <c r="QGJ36" s="123"/>
      <c r="QGK36" s="106"/>
      <c r="QGL36" s="123"/>
      <c r="QGT36" s="125"/>
      <c r="QGW36" s="15"/>
      <c r="QGX36" s="15"/>
      <c r="QHD36" s="122"/>
      <c r="QHE36" s="123"/>
      <c r="QHF36" s="106"/>
      <c r="QHG36" s="123"/>
      <c r="QHO36" s="125"/>
      <c r="QHR36" s="15"/>
      <c r="QHS36" s="15"/>
      <c r="QHY36" s="122"/>
      <c r="QHZ36" s="123"/>
      <c r="QIA36" s="106"/>
      <c r="QIB36" s="123"/>
      <c r="QIJ36" s="125"/>
      <c r="QIM36" s="15"/>
      <c r="QIN36" s="15"/>
      <c r="QIT36" s="122"/>
      <c r="QIU36" s="123"/>
      <c r="QIV36" s="106"/>
      <c r="QIW36" s="123"/>
      <c r="QJE36" s="125"/>
      <c r="QJH36" s="15"/>
      <c r="QJI36" s="15"/>
      <c r="QJO36" s="122"/>
      <c r="QJP36" s="123"/>
      <c r="QJQ36" s="106"/>
      <c r="QJR36" s="123"/>
      <c r="QJZ36" s="125"/>
      <c r="QKC36" s="15"/>
      <c r="QKD36" s="15"/>
      <c r="QKJ36" s="122"/>
      <c r="QKK36" s="123"/>
      <c r="QKL36" s="106"/>
      <c r="QKM36" s="123"/>
      <c r="QKU36" s="125"/>
      <c r="QKX36" s="15"/>
      <c r="QKY36" s="15"/>
      <c r="QLE36" s="122"/>
      <c r="QLF36" s="123"/>
      <c r="QLG36" s="106"/>
      <c r="QLH36" s="123"/>
      <c r="QLP36" s="125"/>
      <c r="QLS36" s="15"/>
      <c r="QLT36" s="15"/>
      <c r="QLZ36" s="122"/>
      <c r="QMA36" s="123"/>
      <c r="QMB36" s="106"/>
      <c r="QMC36" s="123"/>
      <c r="QMK36" s="125"/>
      <c r="QMN36" s="15"/>
      <c r="QMO36" s="15"/>
      <c r="QMU36" s="122"/>
      <c r="QMV36" s="123"/>
      <c r="QMW36" s="106"/>
      <c r="QMX36" s="123"/>
      <c r="QNF36" s="125"/>
      <c r="QNI36" s="15"/>
      <c r="QNJ36" s="15"/>
      <c r="QNP36" s="122"/>
      <c r="QNQ36" s="123"/>
      <c r="QNR36" s="106"/>
      <c r="QNS36" s="123"/>
      <c r="QOA36" s="125"/>
      <c r="QOD36" s="15"/>
      <c r="QOE36" s="15"/>
      <c r="QOK36" s="122"/>
      <c r="QOL36" s="123"/>
      <c r="QOM36" s="106"/>
      <c r="QON36" s="123"/>
      <c r="QOV36" s="125"/>
      <c r="QOY36" s="15"/>
      <c r="QOZ36" s="15"/>
      <c r="QPF36" s="122"/>
      <c r="QPG36" s="123"/>
      <c r="QPH36" s="106"/>
      <c r="QPI36" s="123"/>
      <c r="QPQ36" s="125"/>
      <c r="QPT36" s="15"/>
      <c r="QPU36" s="15"/>
      <c r="QQA36" s="122"/>
      <c r="QQB36" s="123"/>
      <c r="QQC36" s="106"/>
      <c r="QQD36" s="123"/>
      <c r="QQL36" s="125"/>
      <c r="QQO36" s="15"/>
      <c r="QQP36" s="15"/>
      <c r="QQV36" s="122"/>
      <c r="QQW36" s="123"/>
      <c r="QQX36" s="106"/>
      <c r="QQY36" s="123"/>
      <c r="QRG36" s="125"/>
      <c r="QRJ36" s="15"/>
      <c r="QRK36" s="15"/>
      <c r="QRQ36" s="122"/>
      <c r="QRR36" s="123"/>
      <c r="QRS36" s="106"/>
      <c r="QRT36" s="123"/>
      <c r="QSB36" s="125"/>
      <c r="QSE36" s="15"/>
      <c r="QSF36" s="15"/>
      <c r="QSL36" s="122"/>
      <c r="QSM36" s="123"/>
      <c r="QSN36" s="106"/>
      <c r="QSO36" s="123"/>
      <c r="QSW36" s="125"/>
      <c r="QSZ36" s="15"/>
      <c r="QTA36" s="15"/>
      <c r="QTG36" s="122"/>
      <c r="QTH36" s="123"/>
      <c r="QTI36" s="106"/>
      <c r="QTJ36" s="123"/>
      <c r="QTR36" s="125"/>
      <c r="QTU36" s="15"/>
      <c r="QTV36" s="15"/>
      <c r="QUB36" s="122"/>
      <c r="QUC36" s="123"/>
      <c r="QUD36" s="106"/>
      <c r="QUE36" s="123"/>
      <c r="QUM36" s="125"/>
      <c r="QUP36" s="15"/>
      <c r="QUQ36" s="15"/>
      <c r="QUW36" s="122"/>
      <c r="QUX36" s="123"/>
      <c r="QUY36" s="106"/>
      <c r="QUZ36" s="123"/>
      <c r="QVH36" s="125"/>
      <c r="QVK36" s="15"/>
      <c r="QVL36" s="15"/>
      <c r="QVR36" s="122"/>
      <c r="QVS36" s="123"/>
      <c r="QVT36" s="106"/>
      <c r="QVU36" s="123"/>
      <c r="QWC36" s="125"/>
      <c r="QWF36" s="15"/>
      <c r="QWG36" s="15"/>
      <c r="QWM36" s="122"/>
      <c r="QWN36" s="123"/>
      <c r="QWO36" s="106"/>
      <c r="QWP36" s="123"/>
      <c r="QWX36" s="125"/>
      <c r="QXA36" s="15"/>
      <c r="QXB36" s="15"/>
      <c r="QXH36" s="122"/>
      <c r="QXI36" s="123"/>
      <c r="QXJ36" s="106"/>
      <c r="QXK36" s="123"/>
      <c r="QXS36" s="125"/>
      <c r="QXV36" s="15"/>
      <c r="QXW36" s="15"/>
      <c r="QYC36" s="122"/>
      <c r="QYD36" s="123"/>
      <c r="QYE36" s="106"/>
      <c r="QYF36" s="123"/>
      <c r="QYN36" s="125"/>
      <c r="QYQ36" s="15"/>
      <c r="QYR36" s="15"/>
      <c r="QYX36" s="122"/>
      <c r="QYY36" s="123"/>
      <c r="QYZ36" s="106"/>
      <c r="QZA36" s="123"/>
      <c r="QZI36" s="125"/>
      <c r="QZL36" s="15"/>
      <c r="QZM36" s="15"/>
      <c r="QZS36" s="122"/>
      <c r="QZT36" s="123"/>
      <c r="QZU36" s="106"/>
      <c r="QZV36" s="123"/>
      <c r="RAD36" s="125"/>
      <c r="RAG36" s="15"/>
      <c r="RAH36" s="15"/>
      <c r="RAN36" s="122"/>
      <c r="RAO36" s="123"/>
      <c r="RAP36" s="106"/>
      <c r="RAQ36" s="123"/>
      <c r="RAY36" s="125"/>
      <c r="RBB36" s="15"/>
      <c r="RBC36" s="15"/>
      <c r="RBI36" s="122"/>
      <c r="RBJ36" s="123"/>
      <c r="RBK36" s="106"/>
      <c r="RBL36" s="123"/>
      <c r="RBT36" s="125"/>
      <c r="RBW36" s="15"/>
      <c r="RBX36" s="15"/>
      <c r="RCD36" s="122"/>
      <c r="RCE36" s="123"/>
      <c r="RCF36" s="106"/>
      <c r="RCG36" s="123"/>
      <c r="RCO36" s="125"/>
      <c r="RCR36" s="15"/>
      <c r="RCS36" s="15"/>
      <c r="RCY36" s="122"/>
      <c r="RCZ36" s="123"/>
      <c r="RDA36" s="106"/>
      <c r="RDB36" s="123"/>
      <c r="RDJ36" s="125"/>
      <c r="RDM36" s="15"/>
      <c r="RDN36" s="15"/>
      <c r="RDT36" s="122"/>
      <c r="RDU36" s="123"/>
      <c r="RDV36" s="106"/>
      <c r="RDW36" s="123"/>
      <c r="REE36" s="125"/>
      <c r="REH36" s="15"/>
      <c r="REI36" s="15"/>
      <c r="REO36" s="122"/>
      <c r="REP36" s="123"/>
      <c r="REQ36" s="106"/>
      <c r="RER36" s="123"/>
      <c r="REZ36" s="125"/>
      <c r="RFC36" s="15"/>
      <c r="RFD36" s="15"/>
      <c r="RFJ36" s="122"/>
      <c r="RFK36" s="123"/>
      <c r="RFL36" s="106"/>
      <c r="RFM36" s="123"/>
      <c r="RFU36" s="125"/>
      <c r="RFX36" s="15"/>
      <c r="RFY36" s="15"/>
      <c r="RGE36" s="122"/>
      <c r="RGF36" s="123"/>
      <c r="RGG36" s="106"/>
      <c r="RGH36" s="123"/>
      <c r="RGP36" s="125"/>
      <c r="RGS36" s="15"/>
      <c r="RGT36" s="15"/>
      <c r="RGZ36" s="122"/>
      <c r="RHA36" s="123"/>
      <c r="RHB36" s="106"/>
      <c r="RHC36" s="123"/>
      <c r="RHK36" s="125"/>
      <c r="RHN36" s="15"/>
      <c r="RHO36" s="15"/>
      <c r="RHU36" s="122"/>
      <c r="RHV36" s="123"/>
      <c r="RHW36" s="106"/>
      <c r="RHX36" s="123"/>
      <c r="RIF36" s="125"/>
      <c r="RII36" s="15"/>
      <c r="RIJ36" s="15"/>
      <c r="RIP36" s="122"/>
      <c r="RIQ36" s="123"/>
      <c r="RIR36" s="106"/>
      <c r="RIS36" s="123"/>
      <c r="RJA36" s="125"/>
      <c r="RJD36" s="15"/>
      <c r="RJE36" s="15"/>
      <c r="RJK36" s="122"/>
      <c r="RJL36" s="123"/>
      <c r="RJM36" s="106"/>
      <c r="RJN36" s="123"/>
      <c r="RJV36" s="125"/>
      <c r="RJY36" s="15"/>
      <c r="RJZ36" s="15"/>
      <c r="RKF36" s="122"/>
      <c r="RKG36" s="123"/>
      <c r="RKH36" s="106"/>
      <c r="RKI36" s="123"/>
      <c r="RKQ36" s="125"/>
      <c r="RKT36" s="15"/>
      <c r="RKU36" s="15"/>
      <c r="RLA36" s="122"/>
      <c r="RLB36" s="123"/>
      <c r="RLC36" s="106"/>
      <c r="RLD36" s="123"/>
      <c r="RLL36" s="125"/>
      <c r="RLO36" s="15"/>
      <c r="RLP36" s="15"/>
      <c r="RLV36" s="122"/>
      <c r="RLW36" s="123"/>
      <c r="RLX36" s="106"/>
      <c r="RLY36" s="123"/>
      <c r="RMG36" s="125"/>
      <c r="RMJ36" s="15"/>
      <c r="RMK36" s="15"/>
      <c r="RMQ36" s="122"/>
      <c r="RMR36" s="123"/>
      <c r="RMS36" s="106"/>
      <c r="RMT36" s="123"/>
      <c r="RNB36" s="125"/>
      <c r="RNE36" s="15"/>
      <c r="RNF36" s="15"/>
      <c r="RNL36" s="122"/>
      <c r="RNM36" s="123"/>
      <c r="RNN36" s="106"/>
      <c r="RNO36" s="123"/>
      <c r="RNW36" s="125"/>
      <c r="RNZ36" s="15"/>
      <c r="ROA36" s="15"/>
      <c r="ROG36" s="122"/>
      <c r="ROH36" s="123"/>
      <c r="ROI36" s="106"/>
      <c r="ROJ36" s="123"/>
      <c r="ROR36" s="125"/>
      <c r="ROU36" s="15"/>
      <c r="ROV36" s="15"/>
      <c r="RPB36" s="122"/>
      <c r="RPC36" s="123"/>
      <c r="RPD36" s="106"/>
      <c r="RPE36" s="123"/>
      <c r="RPM36" s="125"/>
      <c r="RPP36" s="15"/>
      <c r="RPQ36" s="15"/>
      <c r="RPW36" s="122"/>
      <c r="RPX36" s="123"/>
      <c r="RPY36" s="106"/>
      <c r="RPZ36" s="123"/>
      <c r="RQH36" s="125"/>
      <c r="RQK36" s="15"/>
      <c r="RQL36" s="15"/>
      <c r="RQR36" s="122"/>
      <c r="RQS36" s="123"/>
      <c r="RQT36" s="106"/>
      <c r="RQU36" s="123"/>
      <c r="RRC36" s="125"/>
      <c r="RRF36" s="15"/>
      <c r="RRG36" s="15"/>
      <c r="RRM36" s="122"/>
      <c r="RRN36" s="123"/>
      <c r="RRO36" s="106"/>
      <c r="RRP36" s="123"/>
      <c r="RRX36" s="125"/>
      <c r="RSA36" s="15"/>
      <c r="RSB36" s="15"/>
      <c r="RSH36" s="122"/>
      <c r="RSI36" s="123"/>
      <c r="RSJ36" s="106"/>
      <c r="RSK36" s="123"/>
      <c r="RSS36" s="125"/>
      <c r="RSV36" s="15"/>
      <c r="RSW36" s="15"/>
      <c r="RTC36" s="122"/>
      <c r="RTD36" s="123"/>
      <c r="RTE36" s="106"/>
      <c r="RTF36" s="123"/>
      <c r="RTN36" s="125"/>
      <c r="RTQ36" s="15"/>
      <c r="RTR36" s="15"/>
      <c r="RTX36" s="122"/>
      <c r="RTY36" s="123"/>
      <c r="RTZ36" s="106"/>
      <c r="RUA36" s="123"/>
      <c r="RUI36" s="125"/>
      <c r="RUL36" s="15"/>
      <c r="RUM36" s="15"/>
      <c r="RUS36" s="122"/>
      <c r="RUT36" s="123"/>
      <c r="RUU36" s="106"/>
      <c r="RUV36" s="123"/>
      <c r="RVD36" s="125"/>
      <c r="RVG36" s="15"/>
      <c r="RVH36" s="15"/>
      <c r="RVN36" s="122"/>
      <c r="RVO36" s="123"/>
      <c r="RVP36" s="106"/>
      <c r="RVQ36" s="123"/>
      <c r="RVY36" s="125"/>
      <c r="RWB36" s="15"/>
      <c r="RWC36" s="15"/>
      <c r="RWI36" s="122"/>
      <c r="RWJ36" s="123"/>
      <c r="RWK36" s="106"/>
      <c r="RWL36" s="123"/>
      <c r="RWT36" s="125"/>
      <c r="RWW36" s="15"/>
      <c r="RWX36" s="15"/>
      <c r="RXD36" s="122"/>
      <c r="RXE36" s="123"/>
      <c r="RXF36" s="106"/>
      <c r="RXG36" s="123"/>
      <c r="RXO36" s="125"/>
      <c r="RXR36" s="15"/>
      <c r="RXS36" s="15"/>
      <c r="RXY36" s="122"/>
      <c r="RXZ36" s="123"/>
      <c r="RYA36" s="106"/>
      <c r="RYB36" s="123"/>
      <c r="RYJ36" s="125"/>
      <c r="RYM36" s="15"/>
      <c r="RYN36" s="15"/>
      <c r="RYT36" s="122"/>
      <c r="RYU36" s="123"/>
      <c r="RYV36" s="106"/>
      <c r="RYW36" s="123"/>
      <c r="RZE36" s="125"/>
      <c r="RZH36" s="15"/>
      <c r="RZI36" s="15"/>
      <c r="RZO36" s="122"/>
      <c r="RZP36" s="123"/>
      <c r="RZQ36" s="106"/>
      <c r="RZR36" s="123"/>
      <c r="RZZ36" s="125"/>
      <c r="SAC36" s="15"/>
      <c r="SAD36" s="15"/>
      <c r="SAJ36" s="122"/>
      <c r="SAK36" s="123"/>
      <c r="SAL36" s="106"/>
      <c r="SAM36" s="123"/>
      <c r="SAU36" s="125"/>
      <c r="SAX36" s="15"/>
      <c r="SAY36" s="15"/>
      <c r="SBE36" s="122"/>
      <c r="SBF36" s="123"/>
      <c r="SBG36" s="106"/>
      <c r="SBH36" s="123"/>
      <c r="SBP36" s="125"/>
      <c r="SBS36" s="15"/>
      <c r="SBT36" s="15"/>
      <c r="SBZ36" s="122"/>
      <c r="SCA36" s="123"/>
      <c r="SCB36" s="106"/>
      <c r="SCC36" s="123"/>
      <c r="SCK36" s="125"/>
      <c r="SCN36" s="15"/>
      <c r="SCO36" s="15"/>
      <c r="SCU36" s="122"/>
      <c r="SCV36" s="123"/>
      <c r="SCW36" s="106"/>
      <c r="SCX36" s="123"/>
      <c r="SDF36" s="125"/>
      <c r="SDI36" s="15"/>
      <c r="SDJ36" s="15"/>
      <c r="SDP36" s="122"/>
      <c r="SDQ36" s="123"/>
      <c r="SDR36" s="106"/>
      <c r="SDS36" s="123"/>
      <c r="SEA36" s="125"/>
      <c r="SED36" s="15"/>
      <c r="SEE36" s="15"/>
      <c r="SEK36" s="122"/>
      <c r="SEL36" s="123"/>
      <c r="SEM36" s="106"/>
      <c r="SEN36" s="123"/>
      <c r="SEV36" s="125"/>
      <c r="SEY36" s="15"/>
      <c r="SEZ36" s="15"/>
      <c r="SFF36" s="122"/>
      <c r="SFG36" s="123"/>
      <c r="SFH36" s="106"/>
      <c r="SFI36" s="123"/>
      <c r="SFQ36" s="125"/>
      <c r="SFT36" s="15"/>
      <c r="SFU36" s="15"/>
      <c r="SGA36" s="122"/>
      <c r="SGB36" s="123"/>
      <c r="SGC36" s="106"/>
      <c r="SGD36" s="123"/>
      <c r="SGL36" s="125"/>
      <c r="SGO36" s="15"/>
      <c r="SGP36" s="15"/>
      <c r="SGV36" s="122"/>
      <c r="SGW36" s="123"/>
      <c r="SGX36" s="106"/>
      <c r="SGY36" s="123"/>
      <c r="SHG36" s="125"/>
      <c r="SHJ36" s="15"/>
      <c r="SHK36" s="15"/>
      <c r="SHQ36" s="122"/>
      <c r="SHR36" s="123"/>
      <c r="SHS36" s="106"/>
      <c r="SHT36" s="123"/>
      <c r="SIB36" s="125"/>
      <c r="SIE36" s="15"/>
      <c r="SIF36" s="15"/>
      <c r="SIL36" s="122"/>
      <c r="SIM36" s="123"/>
      <c r="SIN36" s="106"/>
      <c r="SIO36" s="123"/>
      <c r="SIW36" s="125"/>
      <c r="SIZ36" s="15"/>
      <c r="SJA36" s="15"/>
      <c r="SJG36" s="122"/>
      <c r="SJH36" s="123"/>
      <c r="SJI36" s="106"/>
      <c r="SJJ36" s="123"/>
      <c r="SJR36" s="125"/>
      <c r="SJU36" s="15"/>
      <c r="SJV36" s="15"/>
      <c r="SKB36" s="122"/>
      <c r="SKC36" s="123"/>
      <c r="SKD36" s="106"/>
      <c r="SKE36" s="123"/>
      <c r="SKM36" s="125"/>
      <c r="SKP36" s="15"/>
      <c r="SKQ36" s="15"/>
      <c r="SKW36" s="122"/>
      <c r="SKX36" s="123"/>
      <c r="SKY36" s="106"/>
      <c r="SKZ36" s="123"/>
      <c r="SLH36" s="125"/>
      <c r="SLK36" s="15"/>
      <c r="SLL36" s="15"/>
      <c r="SLR36" s="122"/>
      <c r="SLS36" s="123"/>
      <c r="SLT36" s="106"/>
      <c r="SLU36" s="123"/>
      <c r="SMC36" s="125"/>
      <c r="SMF36" s="15"/>
      <c r="SMG36" s="15"/>
      <c r="SMM36" s="122"/>
      <c r="SMN36" s="123"/>
      <c r="SMO36" s="106"/>
      <c r="SMP36" s="123"/>
      <c r="SMX36" s="125"/>
      <c r="SNA36" s="15"/>
      <c r="SNB36" s="15"/>
      <c r="SNH36" s="122"/>
      <c r="SNI36" s="123"/>
      <c r="SNJ36" s="106"/>
      <c r="SNK36" s="123"/>
      <c r="SNS36" s="125"/>
      <c r="SNV36" s="15"/>
      <c r="SNW36" s="15"/>
      <c r="SOC36" s="122"/>
      <c r="SOD36" s="123"/>
      <c r="SOE36" s="106"/>
      <c r="SOF36" s="123"/>
      <c r="SON36" s="125"/>
      <c r="SOQ36" s="15"/>
      <c r="SOR36" s="15"/>
      <c r="SOX36" s="122"/>
      <c r="SOY36" s="123"/>
      <c r="SOZ36" s="106"/>
      <c r="SPA36" s="123"/>
      <c r="SPI36" s="125"/>
      <c r="SPL36" s="15"/>
      <c r="SPM36" s="15"/>
      <c r="SPS36" s="122"/>
      <c r="SPT36" s="123"/>
      <c r="SPU36" s="106"/>
      <c r="SPV36" s="123"/>
      <c r="SQD36" s="125"/>
      <c r="SQG36" s="15"/>
      <c r="SQH36" s="15"/>
      <c r="SQN36" s="122"/>
      <c r="SQO36" s="123"/>
      <c r="SQP36" s="106"/>
      <c r="SQQ36" s="123"/>
      <c r="SQY36" s="125"/>
      <c r="SRB36" s="15"/>
      <c r="SRC36" s="15"/>
      <c r="SRI36" s="122"/>
      <c r="SRJ36" s="123"/>
      <c r="SRK36" s="106"/>
      <c r="SRL36" s="123"/>
      <c r="SRT36" s="125"/>
      <c r="SRW36" s="15"/>
      <c r="SRX36" s="15"/>
      <c r="SSD36" s="122"/>
      <c r="SSE36" s="123"/>
      <c r="SSF36" s="106"/>
      <c r="SSG36" s="123"/>
      <c r="SSO36" s="125"/>
      <c r="SSR36" s="15"/>
      <c r="SSS36" s="15"/>
      <c r="SSY36" s="122"/>
      <c r="SSZ36" s="123"/>
      <c r="STA36" s="106"/>
      <c r="STB36" s="123"/>
      <c r="STJ36" s="125"/>
      <c r="STM36" s="15"/>
      <c r="STN36" s="15"/>
      <c r="STT36" s="122"/>
      <c r="STU36" s="123"/>
      <c r="STV36" s="106"/>
      <c r="STW36" s="123"/>
      <c r="SUE36" s="125"/>
      <c r="SUH36" s="15"/>
      <c r="SUI36" s="15"/>
      <c r="SUO36" s="122"/>
      <c r="SUP36" s="123"/>
      <c r="SUQ36" s="106"/>
      <c r="SUR36" s="123"/>
      <c r="SUZ36" s="125"/>
      <c r="SVC36" s="15"/>
      <c r="SVD36" s="15"/>
      <c r="SVJ36" s="122"/>
      <c r="SVK36" s="123"/>
      <c r="SVL36" s="106"/>
      <c r="SVM36" s="123"/>
      <c r="SVU36" s="125"/>
      <c r="SVX36" s="15"/>
      <c r="SVY36" s="15"/>
      <c r="SWE36" s="122"/>
      <c r="SWF36" s="123"/>
      <c r="SWG36" s="106"/>
      <c r="SWH36" s="123"/>
      <c r="SWP36" s="125"/>
      <c r="SWS36" s="15"/>
      <c r="SWT36" s="15"/>
      <c r="SWZ36" s="122"/>
      <c r="SXA36" s="123"/>
      <c r="SXB36" s="106"/>
      <c r="SXC36" s="123"/>
      <c r="SXK36" s="125"/>
      <c r="SXN36" s="15"/>
      <c r="SXO36" s="15"/>
      <c r="SXU36" s="122"/>
      <c r="SXV36" s="123"/>
      <c r="SXW36" s="106"/>
      <c r="SXX36" s="123"/>
      <c r="SYF36" s="125"/>
      <c r="SYI36" s="15"/>
      <c r="SYJ36" s="15"/>
      <c r="SYP36" s="122"/>
      <c r="SYQ36" s="123"/>
      <c r="SYR36" s="106"/>
      <c r="SYS36" s="123"/>
      <c r="SZA36" s="125"/>
      <c r="SZD36" s="15"/>
      <c r="SZE36" s="15"/>
      <c r="SZK36" s="122"/>
      <c r="SZL36" s="123"/>
      <c r="SZM36" s="106"/>
      <c r="SZN36" s="123"/>
      <c r="SZV36" s="125"/>
      <c r="SZY36" s="15"/>
      <c r="SZZ36" s="15"/>
      <c r="TAF36" s="122"/>
      <c r="TAG36" s="123"/>
      <c r="TAH36" s="106"/>
      <c r="TAI36" s="123"/>
      <c r="TAQ36" s="125"/>
      <c r="TAT36" s="15"/>
      <c r="TAU36" s="15"/>
      <c r="TBA36" s="122"/>
      <c r="TBB36" s="123"/>
      <c r="TBC36" s="106"/>
      <c r="TBD36" s="123"/>
      <c r="TBL36" s="125"/>
      <c r="TBO36" s="15"/>
      <c r="TBP36" s="15"/>
      <c r="TBV36" s="122"/>
      <c r="TBW36" s="123"/>
      <c r="TBX36" s="106"/>
      <c r="TBY36" s="123"/>
      <c r="TCG36" s="125"/>
      <c r="TCJ36" s="15"/>
      <c r="TCK36" s="15"/>
      <c r="TCQ36" s="122"/>
      <c r="TCR36" s="123"/>
      <c r="TCS36" s="106"/>
      <c r="TCT36" s="123"/>
      <c r="TDB36" s="125"/>
      <c r="TDE36" s="15"/>
      <c r="TDF36" s="15"/>
      <c r="TDL36" s="122"/>
      <c r="TDM36" s="123"/>
      <c r="TDN36" s="106"/>
      <c r="TDO36" s="123"/>
      <c r="TDW36" s="125"/>
      <c r="TDZ36" s="15"/>
      <c r="TEA36" s="15"/>
      <c r="TEG36" s="122"/>
      <c r="TEH36" s="123"/>
      <c r="TEI36" s="106"/>
      <c r="TEJ36" s="123"/>
      <c r="TER36" s="125"/>
      <c r="TEU36" s="15"/>
      <c r="TEV36" s="15"/>
      <c r="TFB36" s="122"/>
      <c r="TFC36" s="123"/>
      <c r="TFD36" s="106"/>
      <c r="TFE36" s="123"/>
      <c r="TFM36" s="125"/>
      <c r="TFP36" s="15"/>
      <c r="TFQ36" s="15"/>
      <c r="TFW36" s="122"/>
      <c r="TFX36" s="123"/>
      <c r="TFY36" s="106"/>
      <c r="TFZ36" s="123"/>
      <c r="TGH36" s="125"/>
      <c r="TGK36" s="15"/>
      <c r="TGL36" s="15"/>
      <c r="TGR36" s="122"/>
      <c r="TGS36" s="123"/>
      <c r="TGT36" s="106"/>
      <c r="TGU36" s="123"/>
      <c r="THC36" s="125"/>
      <c r="THF36" s="15"/>
      <c r="THG36" s="15"/>
      <c r="THM36" s="122"/>
      <c r="THN36" s="123"/>
      <c r="THO36" s="106"/>
      <c r="THP36" s="123"/>
      <c r="THX36" s="125"/>
      <c r="TIA36" s="15"/>
      <c r="TIB36" s="15"/>
      <c r="TIH36" s="122"/>
      <c r="TII36" s="123"/>
      <c r="TIJ36" s="106"/>
      <c r="TIK36" s="123"/>
      <c r="TIS36" s="125"/>
      <c r="TIV36" s="15"/>
      <c r="TIW36" s="15"/>
      <c r="TJC36" s="122"/>
      <c r="TJD36" s="123"/>
      <c r="TJE36" s="106"/>
      <c r="TJF36" s="123"/>
      <c r="TJN36" s="125"/>
      <c r="TJQ36" s="15"/>
      <c r="TJR36" s="15"/>
      <c r="TJX36" s="122"/>
      <c r="TJY36" s="123"/>
      <c r="TJZ36" s="106"/>
      <c r="TKA36" s="123"/>
      <c r="TKI36" s="125"/>
      <c r="TKL36" s="15"/>
      <c r="TKM36" s="15"/>
      <c r="TKS36" s="122"/>
      <c r="TKT36" s="123"/>
      <c r="TKU36" s="106"/>
      <c r="TKV36" s="123"/>
      <c r="TLD36" s="125"/>
      <c r="TLG36" s="15"/>
      <c r="TLH36" s="15"/>
      <c r="TLN36" s="122"/>
      <c r="TLO36" s="123"/>
      <c r="TLP36" s="106"/>
      <c r="TLQ36" s="123"/>
      <c r="TLY36" s="125"/>
      <c r="TMB36" s="15"/>
      <c r="TMC36" s="15"/>
      <c r="TMI36" s="122"/>
      <c r="TMJ36" s="123"/>
      <c r="TMK36" s="106"/>
      <c r="TML36" s="123"/>
      <c r="TMT36" s="125"/>
      <c r="TMW36" s="15"/>
      <c r="TMX36" s="15"/>
      <c r="TND36" s="122"/>
      <c r="TNE36" s="123"/>
      <c r="TNF36" s="106"/>
      <c r="TNG36" s="123"/>
      <c r="TNO36" s="125"/>
      <c r="TNR36" s="15"/>
      <c r="TNS36" s="15"/>
      <c r="TNY36" s="122"/>
      <c r="TNZ36" s="123"/>
      <c r="TOA36" s="106"/>
      <c r="TOB36" s="123"/>
      <c r="TOJ36" s="125"/>
      <c r="TOM36" s="15"/>
      <c r="TON36" s="15"/>
      <c r="TOT36" s="122"/>
      <c r="TOU36" s="123"/>
      <c r="TOV36" s="106"/>
      <c r="TOW36" s="123"/>
      <c r="TPE36" s="125"/>
      <c r="TPH36" s="15"/>
      <c r="TPI36" s="15"/>
      <c r="TPO36" s="122"/>
      <c r="TPP36" s="123"/>
      <c r="TPQ36" s="106"/>
      <c r="TPR36" s="123"/>
      <c r="TPZ36" s="125"/>
      <c r="TQC36" s="15"/>
      <c r="TQD36" s="15"/>
      <c r="TQJ36" s="122"/>
      <c r="TQK36" s="123"/>
      <c r="TQL36" s="106"/>
      <c r="TQM36" s="123"/>
      <c r="TQU36" s="125"/>
      <c r="TQX36" s="15"/>
      <c r="TQY36" s="15"/>
      <c r="TRE36" s="122"/>
      <c r="TRF36" s="123"/>
      <c r="TRG36" s="106"/>
      <c r="TRH36" s="123"/>
      <c r="TRP36" s="125"/>
      <c r="TRS36" s="15"/>
      <c r="TRT36" s="15"/>
      <c r="TRZ36" s="122"/>
      <c r="TSA36" s="123"/>
      <c r="TSB36" s="106"/>
      <c r="TSC36" s="123"/>
      <c r="TSK36" s="125"/>
      <c r="TSN36" s="15"/>
      <c r="TSO36" s="15"/>
      <c r="TSU36" s="122"/>
      <c r="TSV36" s="123"/>
      <c r="TSW36" s="106"/>
      <c r="TSX36" s="123"/>
      <c r="TTF36" s="125"/>
      <c r="TTI36" s="15"/>
      <c r="TTJ36" s="15"/>
      <c r="TTP36" s="122"/>
      <c r="TTQ36" s="123"/>
      <c r="TTR36" s="106"/>
      <c r="TTS36" s="123"/>
      <c r="TUA36" s="125"/>
      <c r="TUD36" s="15"/>
      <c r="TUE36" s="15"/>
      <c r="TUK36" s="122"/>
      <c r="TUL36" s="123"/>
      <c r="TUM36" s="106"/>
      <c r="TUN36" s="123"/>
      <c r="TUV36" s="125"/>
      <c r="TUY36" s="15"/>
      <c r="TUZ36" s="15"/>
      <c r="TVF36" s="122"/>
      <c r="TVG36" s="123"/>
      <c r="TVH36" s="106"/>
      <c r="TVI36" s="123"/>
      <c r="TVQ36" s="125"/>
      <c r="TVT36" s="15"/>
      <c r="TVU36" s="15"/>
      <c r="TWA36" s="122"/>
      <c r="TWB36" s="123"/>
      <c r="TWC36" s="106"/>
      <c r="TWD36" s="123"/>
      <c r="TWL36" s="125"/>
      <c r="TWO36" s="15"/>
      <c r="TWP36" s="15"/>
      <c r="TWV36" s="122"/>
      <c r="TWW36" s="123"/>
      <c r="TWX36" s="106"/>
      <c r="TWY36" s="123"/>
      <c r="TXG36" s="125"/>
      <c r="TXJ36" s="15"/>
      <c r="TXK36" s="15"/>
      <c r="TXQ36" s="122"/>
      <c r="TXR36" s="123"/>
      <c r="TXS36" s="106"/>
      <c r="TXT36" s="123"/>
      <c r="TYB36" s="125"/>
      <c r="TYE36" s="15"/>
      <c r="TYF36" s="15"/>
      <c r="TYL36" s="122"/>
      <c r="TYM36" s="123"/>
      <c r="TYN36" s="106"/>
      <c r="TYO36" s="123"/>
      <c r="TYW36" s="125"/>
      <c r="TYZ36" s="15"/>
      <c r="TZA36" s="15"/>
      <c r="TZG36" s="122"/>
      <c r="TZH36" s="123"/>
      <c r="TZI36" s="106"/>
      <c r="TZJ36" s="123"/>
      <c r="TZR36" s="125"/>
      <c r="TZU36" s="15"/>
      <c r="TZV36" s="15"/>
      <c r="UAB36" s="122"/>
      <c r="UAC36" s="123"/>
      <c r="UAD36" s="106"/>
      <c r="UAE36" s="123"/>
      <c r="UAM36" s="125"/>
      <c r="UAP36" s="15"/>
      <c r="UAQ36" s="15"/>
      <c r="UAW36" s="122"/>
      <c r="UAX36" s="123"/>
      <c r="UAY36" s="106"/>
      <c r="UAZ36" s="123"/>
      <c r="UBH36" s="125"/>
      <c r="UBK36" s="15"/>
      <c r="UBL36" s="15"/>
      <c r="UBR36" s="122"/>
      <c r="UBS36" s="123"/>
      <c r="UBT36" s="106"/>
      <c r="UBU36" s="123"/>
      <c r="UCC36" s="125"/>
      <c r="UCF36" s="15"/>
      <c r="UCG36" s="15"/>
      <c r="UCM36" s="122"/>
      <c r="UCN36" s="123"/>
      <c r="UCO36" s="106"/>
      <c r="UCP36" s="123"/>
      <c r="UCX36" s="125"/>
      <c r="UDA36" s="15"/>
      <c r="UDB36" s="15"/>
      <c r="UDH36" s="122"/>
      <c r="UDI36" s="123"/>
      <c r="UDJ36" s="106"/>
      <c r="UDK36" s="123"/>
      <c r="UDS36" s="125"/>
      <c r="UDV36" s="15"/>
      <c r="UDW36" s="15"/>
      <c r="UEC36" s="122"/>
      <c r="UED36" s="123"/>
      <c r="UEE36" s="106"/>
      <c r="UEF36" s="123"/>
      <c r="UEN36" s="125"/>
      <c r="UEQ36" s="15"/>
      <c r="UER36" s="15"/>
      <c r="UEX36" s="122"/>
      <c r="UEY36" s="123"/>
      <c r="UEZ36" s="106"/>
      <c r="UFA36" s="123"/>
      <c r="UFI36" s="125"/>
      <c r="UFL36" s="15"/>
      <c r="UFM36" s="15"/>
      <c r="UFS36" s="122"/>
      <c r="UFT36" s="123"/>
      <c r="UFU36" s="106"/>
      <c r="UFV36" s="123"/>
      <c r="UGD36" s="125"/>
      <c r="UGG36" s="15"/>
      <c r="UGH36" s="15"/>
      <c r="UGN36" s="122"/>
      <c r="UGO36" s="123"/>
      <c r="UGP36" s="106"/>
      <c r="UGQ36" s="123"/>
      <c r="UGY36" s="125"/>
      <c r="UHB36" s="15"/>
      <c r="UHC36" s="15"/>
      <c r="UHI36" s="122"/>
      <c r="UHJ36" s="123"/>
      <c r="UHK36" s="106"/>
      <c r="UHL36" s="123"/>
      <c r="UHT36" s="125"/>
      <c r="UHW36" s="15"/>
      <c r="UHX36" s="15"/>
      <c r="UID36" s="122"/>
      <c r="UIE36" s="123"/>
      <c r="UIF36" s="106"/>
      <c r="UIG36" s="123"/>
      <c r="UIO36" s="125"/>
      <c r="UIR36" s="15"/>
      <c r="UIS36" s="15"/>
      <c r="UIY36" s="122"/>
      <c r="UIZ36" s="123"/>
      <c r="UJA36" s="106"/>
      <c r="UJB36" s="123"/>
      <c r="UJJ36" s="125"/>
      <c r="UJM36" s="15"/>
      <c r="UJN36" s="15"/>
      <c r="UJT36" s="122"/>
      <c r="UJU36" s="123"/>
      <c r="UJV36" s="106"/>
      <c r="UJW36" s="123"/>
      <c r="UKE36" s="125"/>
      <c r="UKH36" s="15"/>
      <c r="UKI36" s="15"/>
      <c r="UKO36" s="122"/>
      <c r="UKP36" s="123"/>
      <c r="UKQ36" s="106"/>
      <c r="UKR36" s="123"/>
      <c r="UKZ36" s="125"/>
      <c r="ULC36" s="15"/>
      <c r="ULD36" s="15"/>
      <c r="ULJ36" s="122"/>
      <c r="ULK36" s="123"/>
      <c r="ULL36" s="106"/>
      <c r="ULM36" s="123"/>
      <c r="ULU36" s="125"/>
      <c r="ULX36" s="15"/>
      <c r="ULY36" s="15"/>
      <c r="UME36" s="122"/>
      <c r="UMF36" s="123"/>
      <c r="UMG36" s="106"/>
      <c r="UMH36" s="123"/>
      <c r="UMP36" s="125"/>
      <c r="UMS36" s="15"/>
      <c r="UMT36" s="15"/>
      <c r="UMZ36" s="122"/>
      <c r="UNA36" s="123"/>
      <c r="UNB36" s="106"/>
      <c r="UNC36" s="123"/>
      <c r="UNK36" s="125"/>
      <c r="UNN36" s="15"/>
      <c r="UNO36" s="15"/>
      <c r="UNU36" s="122"/>
      <c r="UNV36" s="123"/>
      <c r="UNW36" s="106"/>
      <c r="UNX36" s="123"/>
      <c r="UOF36" s="125"/>
      <c r="UOI36" s="15"/>
      <c r="UOJ36" s="15"/>
      <c r="UOP36" s="122"/>
      <c r="UOQ36" s="123"/>
      <c r="UOR36" s="106"/>
      <c r="UOS36" s="123"/>
      <c r="UPA36" s="125"/>
      <c r="UPD36" s="15"/>
      <c r="UPE36" s="15"/>
      <c r="UPK36" s="122"/>
      <c r="UPL36" s="123"/>
      <c r="UPM36" s="106"/>
      <c r="UPN36" s="123"/>
      <c r="UPV36" s="125"/>
      <c r="UPY36" s="15"/>
      <c r="UPZ36" s="15"/>
      <c r="UQF36" s="122"/>
      <c r="UQG36" s="123"/>
      <c r="UQH36" s="106"/>
      <c r="UQI36" s="123"/>
      <c r="UQQ36" s="125"/>
      <c r="UQT36" s="15"/>
      <c r="UQU36" s="15"/>
      <c r="URA36" s="122"/>
      <c r="URB36" s="123"/>
      <c r="URC36" s="106"/>
      <c r="URD36" s="123"/>
      <c r="URL36" s="125"/>
      <c r="URO36" s="15"/>
      <c r="URP36" s="15"/>
      <c r="URV36" s="122"/>
      <c r="URW36" s="123"/>
      <c r="URX36" s="106"/>
      <c r="URY36" s="123"/>
      <c r="USG36" s="125"/>
      <c r="USJ36" s="15"/>
      <c r="USK36" s="15"/>
      <c r="USQ36" s="122"/>
      <c r="USR36" s="123"/>
      <c r="USS36" s="106"/>
      <c r="UST36" s="123"/>
      <c r="UTB36" s="125"/>
      <c r="UTE36" s="15"/>
      <c r="UTF36" s="15"/>
      <c r="UTL36" s="122"/>
      <c r="UTM36" s="123"/>
      <c r="UTN36" s="106"/>
      <c r="UTO36" s="123"/>
      <c r="UTW36" s="125"/>
      <c r="UTZ36" s="15"/>
      <c r="UUA36" s="15"/>
      <c r="UUG36" s="122"/>
      <c r="UUH36" s="123"/>
      <c r="UUI36" s="106"/>
      <c r="UUJ36" s="123"/>
      <c r="UUR36" s="125"/>
      <c r="UUU36" s="15"/>
      <c r="UUV36" s="15"/>
      <c r="UVB36" s="122"/>
      <c r="UVC36" s="123"/>
      <c r="UVD36" s="106"/>
      <c r="UVE36" s="123"/>
      <c r="UVM36" s="125"/>
      <c r="UVP36" s="15"/>
      <c r="UVQ36" s="15"/>
      <c r="UVW36" s="122"/>
      <c r="UVX36" s="123"/>
      <c r="UVY36" s="106"/>
      <c r="UVZ36" s="123"/>
      <c r="UWH36" s="125"/>
      <c r="UWK36" s="15"/>
      <c r="UWL36" s="15"/>
      <c r="UWR36" s="122"/>
      <c r="UWS36" s="123"/>
      <c r="UWT36" s="106"/>
      <c r="UWU36" s="123"/>
      <c r="UXC36" s="125"/>
      <c r="UXF36" s="15"/>
      <c r="UXG36" s="15"/>
      <c r="UXM36" s="122"/>
      <c r="UXN36" s="123"/>
      <c r="UXO36" s="106"/>
      <c r="UXP36" s="123"/>
      <c r="UXX36" s="125"/>
      <c r="UYA36" s="15"/>
      <c r="UYB36" s="15"/>
      <c r="UYH36" s="122"/>
      <c r="UYI36" s="123"/>
      <c r="UYJ36" s="106"/>
      <c r="UYK36" s="123"/>
      <c r="UYS36" s="125"/>
      <c r="UYV36" s="15"/>
      <c r="UYW36" s="15"/>
      <c r="UZC36" s="122"/>
      <c r="UZD36" s="123"/>
      <c r="UZE36" s="106"/>
      <c r="UZF36" s="123"/>
      <c r="UZN36" s="125"/>
      <c r="UZQ36" s="15"/>
      <c r="UZR36" s="15"/>
      <c r="UZX36" s="122"/>
      <c r="UZY36" s="123"/>
      <c r="UZZ36" s="106"/>
      <c r="VAA36" s="123"/>
      <c r="VAI36" s="125"/>
      <c r="VAL36" s="15"/>
      <c r="VAM36" s="15"/>
      <c r="VAS36" s="122"/>
      <c r="VAT36" s="123"/>
      <c r="VAU36" s="106"/>
      <c r="VAV36" s="123"/>
      <c r="VBD36" s="125"/>
      <c r="VBG36" s="15"/>
      <c r="VBH36" s="15"/>
      <c r="VBN36" s="122"/>
      <c r="VBO36" s="123"/>
      <c r="VBP36" s="106"/>
      <c r="VBQ36" s="123"/>
      <c r="VBY36" s="125"/>
      <c r="VCB36" s="15"/>
      <c r="VCC36" s="15"/>
      <c r="VCI36" s="122"/>
      <c r="VCJ36" s="123"/>
      <c r="VCK36" s="106"/>
      <c r="VCL36" s="123"/>
      <c r="VCT36" s="125"/>
      <c r="VCW36" s="15"/>
      <c r="VCX36" s="15"/>
      <c r="VDD36" s="122"/>
      <c r="VDE36" s="123"/>
      <c r="VDF36" s="106"/>
      <c r="VDG36" s="123"/>
      <c r="VDO36" s="125"/>
      <c r="VDR36" s="15"/>
      <c r="VDS36" s="15"/>
      <c r="VDY36" s="122"/>
      <c r="VDZ36" s="123"/>
      <c r="VEA36" s="106"/>
      <c r="VEB36" s="123"/>
      <c r="VEJ36" s="125"/>
      <c r="VEM36" s="15"/>
      <c r="VEN36" s="15"/>
      <c r="VET36" s="122"/>
      <c r="VEU36" s="123"/>
      <c r="VEV36" s="106"/>
      <c r="VEW36" s="123"/>
      <c r="VFE36" s="125"/>
      <c r="VFH36" s="15"/>
      <c r="VFI36" s="15"/>
      <c r="VFO36" s="122"/>
      <c r="VFP36" s="123"/>
      <c r="VFQ36" s="106"/>
      <c r="VFR36" s="123"/>
      <c r="VFZ36" s="125"/>
      <c r="VGC36" s="15"/>
      <c r="VGD36" s="15"/>
      <c r="VGJ36" s="122"/>
      <c r="VGK36" s="123"/>
      <c r="VGL36" s="106"/>
      <c r="VGM36" s="123"/>
      <c r="VGU36" s="125"/>
      <c r="VGX36" s="15"/>
      <c r="VGY36" s="15"/>
      <c r="VHE36" s="122"/>
      <c r="VHF36" s="123"/>
      <c r="VHG36" s="106"/>
      <c r="VHH36" s="123"/>
      <c r="VHP36" s="125"/>
      <c r="VHS36" s="15"/>
      <c r="VHT36" s="15"/>
      <c r="VHZ36" s="122"/>
      <c r="VIA36" s="123"/>
      <c r="VIB36" s="106"/>
      <c r="VIC36" s="123"/>
      <c r="VIK36" s="125"/>
      <c r="VIN36" s="15"/>
      <c r="VIO36" s="15"/>
      <c r="VIU36" s="122"/>
      <c r="VIV36" s="123"/>
      <c r="VIW36" s="106"/>
      <c r="VIX36" s="123"/>
      <c r="VJF36" s="125"/>
      <c r="VJI36" s="15"/>
      <c r="VJJ36" s="15"/>
      <c r="VJP36" s="122"/>
      <c r="VJQ36" s="123"/>
      <c r="VJR36" s="106"/>
      <c r="VJS36" s="123"/>
      <c r="VKA36" s="125"/>
      <c r="VKD36" s="15"/>
      <c r="VKE36" s="15"/>
      <c r="VKK36" s="122"/>
      <c r="VKL36" s="123"/>
      <c r="VKM36" s="106"/>
      <c r="VKN36" s="123"/>
      <c r="VKV36" s="125"/>
      <c r="VKY36" s="15"/>
      <c r="VKZ36" s="15"/>
      <c r="VLF36" s="122"/>
      <c r="VLG36" s="123"/>
      <c r="VLH36" s="106"/>
      <c r="VLI36" s="123"/>
      <c r="VLQ36" s="125"/>
      <c r="VLT36" s="15"/>
      <c r="VLU36" s="15"/>
      <c r="VMA36" s="122"/>
      <c r="VMB36" s="123"/>
      <c r="VMC36" s="106"/>
      <c r="VMD36" s="123"/>
      <c r="VML36" s="125"/>
      <c r="VMO36" s="15"/>
      <c r="VMP36" s="15"/>
      <c r="VMV36" s="122"/>
      <c r="VMW36" s="123"/>
      <c r="VMX36" s="106"/>
      <c r="VMY36" s="123"/>
      <c r="VNG36" s="125"/>
      <c r="VNJ36" s="15"/>
      <c r="VNK36" s="15"/>
      <c r="VNQ36" s="122"/>
      <c r="VNR36" s="123"/>
      <c r="VNS36" s="106"/>
      <c r="VNT36" s="123"/>
      <c r="VOB36" s="125"/>
      <c r="VOE36" s="15"/>
      <c r="VOF36" s="15"/>
      <c r="VOL36" s="122"/>
      <c r="VOM36" s="123"/>
      <c r="VON36" s="106"/>
      <c r="VOO36" s="123"/>
      <c r="VOW36" s="125"/>
      <c r="VOZ36" s="15"/>
      <c r="VPA36" s="15"/>
      <c r="VPG36" s="122"/>
      <c r="VPH36" s="123"/>
      <c r="VPI36" s="106"/>
      <c r="VPJ36" s="123"/>
      <c r="VPR36" s="125"/>
      <c r="VPU36" s="15"/>
      <c r="VPV36" s="15"/>
      <c r="VQB36" s="122"/>
      <c r="VQC36" s="123"/>
      <c r="VQD36" s="106"/>
      <c r="VQE36" s="123"/>
      <c r="VQM36" s="125"/>
      <c r="VQP36" s="15"/>
      <c r="VQQ36" s="15"/>
      <c r="VQW36" s="122"/>
      <c r="VQX36" s="123"/>
      <c r="VQY36" s="106"/>
      <c r="VQZ36" s="123"/>
      <c r="VRH36" s="125"/>
      <c r="VRK36" s="15"/>
      <c r="VRL36" s="15"/>
      <c r="VRR36" s="122"/>
      <c r="VRS36" s="123"/>
      <c r="VRT36" s="106"/>
      <c r="VRU36" s="123"/>
      <c r="VSC36" s="125"/>
      <c r="VSF36" s="15"/>
      <c r="VSG36" s="15"/>
      <c r="VSM36" s="122"/>
      <c r="VSN36" s="123"/>
      <c r="VSO36" s="106"/>
      <c r="VSP36" s="123"/>
      <c r="VSX36" s="125"/>
      <c r="VTA36" s="15"/>
      <c r="VTB36" s="15"/>
      <c r="VTH36" s="122"/>
      <c r="VTI36" s="123"/>
      <c r="VTJ36" s="106"/>
      <c r="VTK36" s="123"/>
      <c r="VTS36" s="125"/>
      <c r="VTV36" s="15"/>
      <c r="VTW36" s="15"/>
      <c r="VUC36" s="122"/>
      <c r="VUD36" s="123"/>
      <c r="VUE36" s="106"/>
      <c r="VUF36" s="123"/>
      <c r="VUN36" s="125"/>
      <c r="VUQ36" s="15"/>
      <c r="VUR36" s="15"/>
      <c r="VUX36" s="122"/>
      <c r="VUY36" s="123"/>
      <c r="VUZ36" s="106"/>
      <c r="VVA36" s="123"/>
      <c r="VVI36" s="125"/>
      <c r="VVL36" s="15"/>
      <c r="VVM36" s="15"/>
      <c r="VVS36" s="122"/>
      <c r="VVT36" s="123"/>
      <c r="VVU36" s="106"/>
      <c r="VVV36" s="123"/>
      <c r="VWD36" s="125"/>
      <c r="VWG36" s="15"/>
      <c r="VWH36" s="15"/>
      <c r="VWN36" s="122"/>
      <c r="VWO36" s="123"/>
      <c r="VWP36" s="106"/>
      <c r="VWQ36" s="123"/>
      <c r="VWY36" s="125"/>
      <c r="VXB36" s="15"/>
      <c r="VXC36" s="15"/>
      <c r="VXI36" s="122"/>
      <c r="VXJ36" s="123"/>
      <c r="VXK36" s="106"/>
      <c r="VXL36" s="123"/>
      <c r="VXT36" s="125"/>
      <c r="VXW36" s="15"/>
      <c r="VXX36" s="15"/>
      <c r="VYD36" s="122"/>
      <c r="VYE36" s="123"/>
      <c r="VYF36" s="106"/>
      <c r="VYG36" s="123"/>
      <c r="VYO36" s="125"/>
      <c r="VYR36" s="15"/>
      <c r="VYS36" s="15"/>
      <c r="VYY36" s="122"/>
      <c r="VYZ36" s="123"/>
      <c r="VZA36" s="106"/>
      <c r="VZB36" s="123"/>
      <c r="VZJ36" s="125"/>
      <c r="VZM36" s="15"/>
      <c r="VZN36" s="15"/>
      <c r="VZT36" s="122"/>
      <c r="VZU36" s="123"/>
      <c r="VZV36" s="106"/>
      <c r="VZW36" s="123"/>
      <c r="WAE36" s="125"/>
      <c r="WAH36" s="15"/>
      <c r="WAI36" s="15"/>
      <c r="WAO36" s="122"/>
      <c r="WAP36" s="123"/>
      <c r="WAQ36" s="106"/>
      <c r="WAR36" s="123"/>
      <c r="WAZ36" s="125"/>
      <c r="WBC36" s="15"/>
      <c r="WBD36" s="15"/>
      <c r="WBJ36" s="122"/>
      <c r="WBK36" s="123"/>
      <c r="WBL36" s="106"/>
      <c r="WBM36" s="123"/>
      <c r="WBU36" s="125"/>
      <c r="WBX36" s="15"/>
      <c r="WBY36" s="15"/>
      <c r="WCE36" s="122"/>
      <c r="WCF36" s="123"/>
      <c r="WCG36" s="106"/>
      <c r="WCH36" s="123"/>
      <c r="WCP36" s="125"/>
      <c r="WCS36" s="15"/>
      <c r="WCT36" s="15"/>
      <c r="WCZ36" s="122"/>
      <c r="WDA36" s="123"/>
      <c r="WDB36" s="106"/>
      <c r="WDC36" s="123"/>
      <c r="WDK36" s="125"/>
      <c r="WDN36" s="15"/>
      <c r="WDO36" s="15"/>
      <c r="WDU36" s="122"/>
      <c r="WDV36" s="123"/>
      <c r="WDW36" s="106"/>
      <c r="WDX36" s="123"/>
      <c r="WEF36" s="125"/>
      <c r="WEI36" s="15"/>
      <c r="WEJ36" s="15"/>
      <c r="WEP36" s="122"/>
      <c r="WEQ36" s="123"/>
      <c r="WER36" s="106"/>
      <c r="WES36" s="123"/>
      <c r="WFA36" s="125"/>
      <c r="WFD36" s="15"/>
      <c r="WFE36" s="15"/>
      <c r="WFK36" s="122"/>
      <c r="WFL36" s="123"/>
      <c r="WFM36" s="106"/>
      <c r="WFN36" s="123"/>
      <c r="WFV36" s="125"/>
      <c r="WFY36" s="15"/>
      <c r="WFZ36" s="15"/>
      <c r="WGF36" s="122"/>
      <c r="WGG36" s="123"/>
      <c r="WGH36" s="106"/>
      <c r="WGI36" s="123"/>
      <c r="WGQ36" s="125"/>
      <c r="WGT36" s="15"/>
      <c r="WGU36" s="15"/>
      <c r="WHA36" s="122"/>
      <c r="WHB36" s="123"/>
      <c r="WHC36" s="106"/>
      <c r="WHD36" s="123"/>
      <c r="WHL36" s="125"/>
      <c r="WHO36" s="15"/>
      <c r="WHP36" s="15"/>
      <c r="WHV36" s="122"/>
      <c r="WHW36" s="123"/>
      <c r="WHX36" s="106"/>
      <c r="WHY36" s="123"/>
      <c r="WIG36" s="125"/>
      <c r="WIJ36" s="15"/>
      <c r="WIK36" s="15"/>
      <c r="WIQ36" s="122"/>
      <c r="WIR36" s="123"/>
      <c r="WIS36" s="106"/>
      <c r="WIT36" s="123"/>
      <c r="WJB36" s="125"/>
      <c r="WJE36" s="15"/>
      <c r="WJF36" s="15"/>
      <c r="WJL36" s="122"/>
      <c r="WJM36" s="123"/>
      <c r="WJN36" s="106"/>
      <c r="WJO36" s="123"/>
      <c r="WJW36" s="125"/>
      <c r="WJZ36" s="15"/>
      <c r="WKA36" s="15"/>
      <c r="WKG36" s="122"/>
      <c r="WKH36" s="123"/>
      <c r="WKI36" s="106"/>
      <c r="WKJ36" s="123"/>
      <c r="WKR36" s="125"/>
      <c r="WKU36" s="15"/>
      <c r="WKV36" s="15"/>
      <c r="WLB36" s="122"/>
      <c r="WLC36" s="123"/>
      <c r="WLD36" s="106"/>
      <c r="WLE36" s="123"/>
      <c r="WLM36" s="125"/>
      <c r="WLP36" s="15"/>
      <c r="WLQ36" s="15"/>
      <c r="WLW36" s="122"/>
      <c r="WLX36" s="123"/>
      <c r="WLY36" s="106"/>
      <c r="WLZ36" s="123"/>
      <c r="WMH36" s="125"/>
      <c r="WMK36" s="15"/>
      <c r="WML36" s="15"/>
      <c r="WMR36" s="122"/>
      <c r="WMS36" s="123"/>
      <c r="WMT36" s="106"/>
      <c r="WMU36" s="123"/>
      <c r="WNC36" s="125"/>
      <c r="WNF36" s="15"/>
      <c r="WNG36" s="15"/>
      <c r="WNM36" s="122"/>
      <c r="WNN36" s="123"/>
      <c r="WNO36" s="106"/>
      <c r="WNP36" s="123"/>
      <c r="WNX36" s="125"/>
      <c r="WOA36" s="15"/>
      <c r="WOB36" s="15"/>
      <c r="WOH36" s="122"/>
      <c r="WOI36" s="123"/>
      <c r="WOJ36" s="106"/>
      <c r="WOK36" s="123"/>
      <c r="WOS36" s="125"/>
      <c r="WOV36" s="15"/>
      <c r="WOW36" s="15"/>
      <c r="WPC36" s="122"/>
      <c r="WPD36" s="123"/>
      <c r="WPE36" s="106"/>
      <c r="WPF36" s="123"/>
      <c r="WPN36" s="125"/>
      <c r="WPQ36" s="15"/>
      <c r="WPR36" s="15"/>
      <c r="WPX36" s="122"/>
      <c r="WPY36" s="123"/>
      <c r="WPZ36" s="106"/>
      <c r="WQA36" s="123"/>
      <c r="WQI36" s="125"/>
      <c r="WQL36" s="15"/>
      <c r="WQM36" s="15"/>
      <c r="WQS36" s="122"/>
      <c r="WQT36" s="123"/>
      <c r="WQU36" s="106"/>
      <c r="WQV36" s="123"/>
      <c r="WRD36" s="125"/>
      <c r="WRG36" s="15"/>
      <c r="WRH36" s="15"/>
      <c r="WRN36" s="122"/>
      <c r="WRO36" s="123"/>
      <c r="WRP36" s="106"/>
      <c r="WRQ36" s="123"/>
      <c r="WRY36" s="125"/>
      <c r="WSB36" s="15"/>
      <c r="WSC36" s="15"/>
      <c r="WSI36" s="122"/>
      <c r="WSJ36" s="123"/>
      <c r="WSK36" s="106"/>
      <c r="WSL36" s="123"/>
      <c r="WST36" s="125"/>
      <c r="WSW36" s="15"/>
      <c r="WSX36" s="15"/>
      <c r="WTD36" s="122"/>
      <c r="WTE36" s="123"/>
      <c r="WTF36" s="106"/>
      <c r="WTG36" s="123"/>
      <c r="WTO36" s="125"/>
      <c r="WTR36" s="15"/>
      <c r="WTS36" s="15"/>
      <c r="WTY36" s="122"/>
      <c r="WTZ36" s="123"/>
      <c r="WUA36" s="106"/>
      <c r="WUB36" s="123"/>
      <c r="WUJ36" s="125"/>
      <c r="WUM36" s="15"/>
      <c r="WUN36" s="15"/>
      <c r="WUT36" s="122"/>
      <c r="WUU36" s="123"/>
      <c r="WUV36" s="106"/>
      <c r="WUW36" s="123"/>
      <c r="WVE36" s="125"/>
      <c r="WVH36" s="15"/>
      <c r="WVI36" s="15"/>
      <c r="WVO36" s="122"/>
      <c r="WVP36" s="123"/>
      <c r="WVQ36" s="106"/>
      <c r="WVR36" s="123"/>
      <c r="WVZ36" s="125"/>
      <c r="WWC36" s="15"/>
      <c r="WWD36" s="15"/>
      <c r="WWJ36" s="122"/>
      <c r="WWK36" s="123"/>
      <c r="WWL36" s="106"/>
      <c r="WWM36" s="123"/>
      <c r="WWU36" s="125"/>
      <c r="WWX36" s="15"/>
      <c r="WWY36" s="15"/>
      <c r="WXE36" s="122"/>
      <c r="WXF36" s="123"/>
      <c r="WXG36" s="106"/>
      <c r="WXH36" s="123"/>
      <c r="WXP36" s="125"/>
      <c r="WXS36" s="15"/>
      <c r="WXT36" s="15"/>
      <c r="WXZ36" s="122"/>
      <c r="WYA36" s="123"/>
      <c r="WYB36" s="106"/>
      <c r="WYC36" s="123"/>
      <c r="WYK36" s="125"/>
      <c r="WYN36" s="15"/>
      <c r="WYO36" s="15"/>
      <c r="WYU36" s="122"/>
      <c r="WYV36" s="123"/>
      <c r="WYW36" s="106"/>
      <c r="WYX36" s="123"/>
      <c r="WZF36" s="125"/>
      <c r="WZI36" s="15"/>
      <c r="WZJ36" s="15"/>
      <c r="WZP36" s="122"/>
      <c r="WZQ36" s="123"/>
      <c r="WZR36" s="106"/>
      <c r="WZS36" s="123"/>
      <c r="XAA36" s="125"/>
      <c r="XAD36" s="15"/>
      <c r="XAE36" s="15"/>
      <c r="XAK36" s="122"/>
      <c r="XAL36" s="123"/>
      <c r="XAM36" s="106"/>
      <c r="XAN36" s="123"/>
      <c r="XAV36" s="125"/>
      <c r="XAY36" s="15"/>
      <c r="XAZ36" s="15"/>
      <c r="XBF36" s="122"/>
      <c r="XBG36" s="123"/>
      <c r="XBH36" s="106"/>
      <c r="XBI36" s="123"/>
      <c r="XBQ36" s="125"/>
      <c r="XBT36" s="15"/>
      <c r="XBU36" s="15"/>
      <c r="XCA36" s="122"/>
      <c r="XCB36" s="123"/>
      <c r="XCC36" s="106"/>
      <c r="XCD36" s="123"/>
      <c r="XCL36" s="125"/>
      <c r="XCO36" s="15"/>
      <c r="XCP36" s="15"/>
      <c r="XCV36" s="122"/>
      <c r="XCW36" s="123"/>
      <c r="XCX36" s="106"/>
      <c r="XCY36" s="123"/>
      <c r="XDG36" s="125"/>
      <c r="XDJ36" s="15"/>
      <c r="XDK36" s="15"/>
      <c r="XDQ36" s="122"/>
      <c r="XDR36" s="123"/>
      <c r="XDS36" s="106"/>
      <c r="XDT36" s="123"/>
      <c r="XEB36" s="125"/>
      <c r="XEE36" s="15"/>
      <c r="XEF36" s="15"/>
      <c r="XEL36" s="122"/>
      <c r="XEM36" s="123"/>
      <c r="XEN36" s="106"/>
      <c r="XEO36" s="123"/>
      <c r="XEW36" s="125"/>
      <c r="XEZ36" s="15"/>
      <c r="XFA36" s="15"/>
    </row>
    <row r="37" spans="1:1018 1026:2047 2055:3067 3073:4096 4102:5113 5121:6142 6150:8191 8197:9216 9219:10237 10245:12286 12292:13311 13314:14332 14340:16381" s="115" customFormat="1" x14ac:dyDescent="0.25">
      <c r="A37" s="17"/>
      <c r="B37" s="139">
        <v>530</v>
      </c>
      <c r="C37" s="115" t="s">
        <v>21</v>
      </c>
      <c r="D37" s="114" t="s">
        <v>325</v>
      </c>
      <c r="E37" s="115">
        <v>3</v>
      </c>
      <c r="F37" s="115" t="s">
        <v>1088</v>
      </c>
      <c r="G37" s="118" t="s">
        <v>327</v>
      </c>
      <c r="H37" s="117" t="s">
        <v>1091</v>
      </c>
      <c r="I37" s="126">
        <v>12926.08</v>
      </c>
      <c r="J37" s="117" t="s">
        <v>1085</v>
      </c>
      <c r="K37" s="114" t="s">
        <v>57</v>
      </c>
      <c r="L37" s="114" t="s">
        <v>57</v>
      </c>
      <c r="M37" s="114" t="s">
        <v>57</v>
      </c>
      <c r="N37" s="114" t="s">
        <v>57</v>
      </c>
      <c r="O37" s="114" t="s">
        <v>57</v>
      </c>
      <c r="P37" s="114" t="s">
        <v>384</v>
      </c>
      <c r="Q37" s="114" t="s">
        <v>385</v>
      </c>
      <c r="R37" s="119" t="s">
        <v>57</v>
      </c>
      <c r="S37" s="114" t="s">
        <v>57</v>
      </c>
      <c r="T37" s="114"/>
      <c r="U37" s="17"/>
      <c r="V37" s="15"/>
      <c r="AB37" s="118"/>
      <c r="AC37" s="117"/>
      <c r="AD37" s="105"/>
      <c r="AE37" s="117"/>
      <c r="AM37" s="116"/>
      <c r="AP37" s="15"/>
      <c r="AQ37" s="15"/>
      <c r="AW37" s="118"/>
      <c r="AX37" s="117"/>
      <c r="AY37" s="105"/>
      <c r="AZ37" s="117"/>
      <c r="BH37" s="116"/>
      <c r="BK37" s="15"/>
      <c r="BL37" s="15"/>
      <c r="BR37" s="118"/>
      <c r="BS37" s="117"/>
      <c r="BT37" s="105"/>
      <c r="BU37" s="117"/>
      <c r="CC37" s="116"/>
      <c r="CF37" s="15"/>
      <c r="CG37" s="15"/>
      <c r="CM37" s="118"/>
      <c r="CN37" s="117"/>
      <c r="CO37" s="105"/>
      <c r="CP37" s="117"/>
      <c r="CX37" s="116"/>
      <c r="DA37" s="15"/>
      <c r="DB37" s="15"/>
      <c r="DH37" s="118"/>
      <c r="DI37" s="117"/>
      <c r="DJ37" s="105"/>
      <c r="DK37" s="117"/>
      <c r="DS37" s="116"/>
      <c r="DV37" s="15"/>
      <c r="DW37" s="15"/>
      <c r="EC37" s="118"/>
      <c r="ED37" s="117"/>
      <c r="EE37" s="105"/>
      <c r="EF37" s="117"/>
      <c r="EN37" s="116"/>
      <c r="EQ37" s="15"/>
      <c r="ER37" s="15"/>
      <c r="EX37" s="118"/>
      <c r="EY37" s="117"/>
      <c r="EZ37" s="105"/>
      <c r="FA37" s="117"/>
      <c r="FI37" s="116"/>
      <c r="FL37" s="15"/>
      <c r="FM37" s="15"/>
      <c r="FS37" s="118"/>
      <c r="FT37" s="117"/>
      <c r="FU37" s="105"/>
      <c r="FV37" s="117"/>
      <c r="GD37" s="116"/>
      <c r="GG37" s="15"/>
      <c r="GH37" s="15"/>
      <c r="GN37" s="118"/>
      <c r="GO37" s="117"/>
      <c r="GP37" s="105"/>
      <c r="GQ37" s="117"/>
      <c r="GY37" s="116"/>
      <c r="HB37" s="15"/>
      <c r="HC37" s="15"/>
      <c r="HI37" s="118"/>
      <c r="HJ37" s="117"/>
      <c r="HK37" s="105"/>
      <c r="HL37" s="117"/>
      <c r="HT37" s="116"/>
      <c r="HW37" s="15"/>
      <c r="HX37" s="15"/>
      <c r="ID37" s="118"/>
      <c r="IE37" s="117"/>
      <c r="IF37" s="105"/>
      <c r="IG37" s="117"/>
      <c r="IO37" s="116"/>
      <c r="IR37" s="15"/>
      <c r="IS37" s="15"/>
      <c r="IY37" s="118"/>
      <c r="IZ37" s="117"/>
      <c r="JA37" s="105"/>
      <c r="JB37" s="117"/>
      <c r="JJ37" s="116"/>
      <c r="JM37" s="15"/>
      <c r="JN37" s="15"/>
      <c r="JT37" s="118"/>
      <c r="JU37" s="117"/>
      <c r="JV37" s="105"/>
      <c r="JW37" s="117"/>
      <c r="KE37" s="116"/>
      <c r="KH37" s="15"/>
      <c r="KI37" s="15"/>
      <c r="KO37" s="118"/>
      <c r="KP37" s="117"/>
      <c r="KQ37" s="105"/>
      <c r="KR37" s="117"/>
      <c r="KZ37" s="116"/>
      <c r="LC37" s="15"/>
      <c r="LD37" s="15"/>
      <c r="LJ37" s="118"/>
      <c r="LK37" s="117"/>
      <c r="LL37" s="105"/>
      <c r="LM37" s="117"/>
      <c r="LU37" s="116"/>
      <c r="LX37" s="15"/>
      <c r="LY37" s="15"/>
      <c r="ME37" s="118"/>
      <c r="MF37" s="117"/>
      <c r="MG37" s="105"/>
      <c r="MH37" s="117"/>
      <c r="MP37" s="116"/>
      <c r="MS37" s="15"/>
      <c r="MT37" s="15"/>
      <c r="MZ37" s="118"/>
      <c r="NA37" s="117"/>
      <c r="NB37" s="105"/>
      <c r="NC37" s="117"/>
      <c r="NK37" s="116"/>
      <c r="NN37" s="15"/>
      <c r="NO37" s="15"/>
      <c r="NU37" s="118"/>
      <c r="NV37" s="117"/>
      <c r="NW37" s="105"/>
      <c r="NX37" s="117"/>
      <c r="OF37" s="116"/>
      <c r="OI37" s="15"/>
      <c r="OJ37" s="15"/>
      <c r="OP37" s="118"/>
      <c r="OQ37" s="117"/>
      <c r="OR37" s="105"/>
      <c r="OS37" s="117"/>
      <c r="PA37" s="116"/>
      <c r="PD37" s="15"/>
      <c r="PE37" s="15"/>
      <c r="PK37" s="118"/>
      <c r="PL37" s="117"/>
      <c r="PM37" s="105"/>
      <c r="PN37" s="117"/>
      <c r="PV37" s="116"/>
      <c r="PY37" s="15"/>
      <c r="PZ37" s="15"/>
      <c r="QF37" s="118"/>
      <c r="QG37" s="117"/>
      <c r="QH37" s="105"/>
      <c r="QI37" s="117"/>
      <c r="QQ37" s="116"/>
      <c r="QT37" s="15"/>
      <c r="QU37" s="15"/>
      <c r="RA37" s="118"/>
      <c r="RB37" s="117"/>
      <c r="RC37" s="105"/>
      <c r="RD37" s="117"/>
      <c r="RL37" s="116"/>
      <c r="RO37" s="15"/>
      <c r="RP37" s="15"/>
      <c r="RV37" s="118"/>
      <c r="RW37" s="117"/>
      <c r="RX37" s="105"/>
      <c r="RY37" s="117"/>
      <c r="SG37" s="116"/>
      <c r="SJ37" s="15"/>
      <c r="SK37" s="15"/>
      <c r="SQ37" s="118"/>
      <c r="SR37" s="117"/>
      <c r="SS37" s="105"/>
      <c r="ST37" s="117"/>
      <c r="TB37" s="116"/>
      <c r="TE37" s="15"/>
      <c r="TF37" s="15"/>
      <c r="TL37" s="118"/>
      <c r="TM37" s="117"/>
      <c r="TN37" s="105"/>
      <c r="TO37" s="117"/>
      <c r="TW37" s="116"/>
      <c r="TZ37" s="15"/>
      <c r="UA37" s="15"/>
      <c r="UG37" s="118"/>
      <c r="UH37" s="117"/>
      <c r="UI37" s="105"/>
      <c r="UJ37" s="117"/>
      <c r="UR37" s="116"/>
      <c r="UU37" s="15"/>
      <c r="UV37" s="15"/>
      <c r="VB37" s="118"/>
      <c r="VC37" s="117"/>
      <c r="VD37" s="105"/>
      <c r="VE37" s="117"/>
      <c r="VM37" s="116"/>
      <c r="VP37" s="15"/>
      <c r="VQ37" s="15"/>
      <c r="VW37" s="118"/>
      <c r="VX37" s="117"/>
      <c r="VY37" s="105"/>
      <c r="VZ37" s="117"/>
      <c r="WH37" s="116"/>
      <c r="WK37" s="15"/>
      <c r="WL37" s="15"/>
      <c r="WR37" s="118"/>
      <c r="WS37" s="117"/>
      <c r="WT37" s="105"/>
      <c r="WU37" s="117"/>
      <c r="XC37" s="116"/>
      <c r="XF37" s="15"/>
      <c r="XG37" s="15"/>
      <c r="XM37" s="118"/>
      <c r="XN37" s="117"/>
      <c r="XO37" s="105"/>
      <c r="XP37" s="117"/>
      <c r="XX37" s="116"/>
      <c r="YA37" s="15"/>
      <c r="YB37" s="15"/>
      <c r="YH37" s="118"/>
      <c r="YI37" s="117"/>
      <c r="YJ37" s="105"/>
      <c r="YK37" s="117"/>
      <c r="YS37" s="116"/>
      <c r="YV37" s="15"/>
      <c r="YW37" s="15"/>
      <c r="ZC37" s="118"/>
      <c r="ZD37" s="117"/>
      <c r="ZE37" s="105"/>
      <c r="ZF37" s="117"/>
      <c r="ZN37" s="116"/>
      <c r="ZQ37" s="15"/>
      <c r="ZR37" s="15"/>
      <c r="ZX37" s="118"/>
      <c r="ZY37" s="117"/>
      <c r="ZZ37" s="105"/>
      <c r="AAA37" s="117"/>
      <c r="AAI37" s="116"/>
      <c r="AAL37" s="15"/>
      <c r="AAM37" s="15"/>
      <c r="AAS37" s="118"/>
      <c r="AAT37" s="117"/>
      <c r="AAU37" s="105"/>
      <c r="AAV37" s="117"/>
      <c r="ABD37" s="116"/>
      <c r="ABG37" s="15"/>
      <c r="ABH37" s="15"/>
      <c r="ABN37" s="118"/>
      <c r="ABO37" s="117"/>
      <c r="ABP37" s="105"/>
      <c r="ABQ37" s="117"/>
      <c r="ABY37" s="116"/>
      <c r="ACB37" s="15"/>
      <c r="ACC37" s="15"/>
      <c r="ACI37" s="118"/>
      <c r="ACJ37" s="117"/>
      <c r="ACK37" s="105"/>
      <c r="ACL37" s="117"/>
      <c r="ACT37" s="116"/>
      <c r="ACW37" s="15"/>
      <c r="ACX37" s="15"/>
      <c r="ADD37" s="118"/>
      <c r="ADE37" s="117"/>
      <c r="ADF37" s="105"/>
      <c r="ADG37" s="117"/>
      <c r="ADO37" s="116"/>
      <c r="ADR37" s="15"/>
      <c r="ADS37" s="15"/>
      <c r="ADY37" s="118"/>
      <c r="ADZ37" s="117"/>
      <c r="AEA37" s="105"/>
      <c r="AEB37" s="117"/>
      <c r="AEJ37" s="116"/>
      <c r="AEM37" s="15"/>
      <c r="AEN37" s="15"/>
      <c r="AET37" s="118"/>
      <c r="AEU37" s="117"/>
      <c r="AEV37" s="105"/>
      <c r="AEW37" s="117"/>
      <c r="AFE37" s="116"/>
      <c r="AFH37" s="15"/>
      <c r="AFI37" s="15"/>
      <c r="AFO37" s="118"/>
      <c r="AFP37" s="117"/>
      <c r="AFQ37" s="105"/>
      <c r="AFR37" s="117"/>
      <c r="AFZ37" s="116"/>
      <c r="AGC37" s="15"/>
      <c r="AGD37" s="15"/>
      <c r="AGJ37" s="118"/>
      <c r="AGK37" s="117"/>
      <c r="AGL37" s="105"/>
      <c r="AGM37" s="117"/>
      <c r="AGU37" s="116"/>
      <c r="AGX37" s="15"/>
      <c r="AGY37" s="15"/>
      <c r="AHE37" s="118"/>
      <c r="AHF37" s="117"/>
      <c r="AHG37" s="105"/>
      <c r="AHH37" s="117"/>
      <c r="AHP37" s="116"/>
      <c r="AHS37" s="15"/>
      <c r="AHT37" s="15"/>
      <c r="AHZ37" s="118"/>
      <c r="AIA37" s="117"/>
      <c r="AIB37" s="105"/>
      <c r="AIC37" s="117"/>
      <c r="AIK37" s="116"/>
      <c r="AIN37" s="15"/>
      <c r="AIO37" s="15"/>
      <c r="AIU37" s="118"/>
      <c r="AIV37" s="117"/>
      <c r="AIW37" s="105"/>
      <c r="AIX37" s="117"/>
      <c r="AJF37" s="116"/>
      <c r="AJI37" s="15"/>
      <c r="AJJ37" s="15"/>
      <c r="AJP37" s="118"/>
      <c r="AJQ37" s="117"/>
      <c r="AJR37" s="105"/>
      <c r="AJS37" s="117"/>
      <c r="AKA37" s="116"/>
      <c r="AKD37" s="15"/>
      <c r="AKE37" s="15"/>
      <c r="AKK37" s="118"/>
      <c r="AKL37" s="117"/>
      <c r="AKM37" s="105"/>
      <c r="AKN37" s="117"/>
      <c r="AKV37" s="116"/>
      <c r="AKY37" s="15"/>
      <c r="AKZ37" s="15"/>
      <c r="ALF37" s="118"/>
      <c r="ALG37" s="117"/>
      <c r="ALH37" s="105"/>
      <c r="ALI37" s="117"/>
      <c r="ALQ37" s="116"/>
      <c r="ALT37" s="15"/>
      <c r="ALU37" s="15"/>
      <c r="AMA37" s="118"/>
      <c r="AMB37" s="117"/>
      <c r="AMC37" s="105"/>
      <c r="AMD37" s="117"/>
      <c r="AML37" s="116"/>
      <c r="AMO37" s="15"/>
      <c r="AMP37" s="15"/>
      <c r="AMV37" s="118"/>
      <c r="AMW37" s="117"/>
      <c r="AMX37" s="105"/>
      <c r="AMY37" s="117"/>
      <c r="ANG37" s="116"/>
      <c r="ANJ37" s="15"/>
      <c r="ANK37" s="15"/>
      <c r="ANQ37" s="118"/>
      <c r="ANR37" s="117"/>
      <c r="ANS37" s="105"/>
      <c r="ANT37" s="117"/>
      <c r="AOB37" s="116"/>
      <c r="AOE37" s="15"/>
      <c r="AOF37" s="15"/>
      <c r="AOL37" s="118"/>
      <c r="AOM37" s="117"/>
      <c r="AON37" s="105"/>
      <c r="AOO37" s="117"/>
      <c r="AOW37" s="116"/>
      <c r="AOZ37" s="15"/>
      <c r="APA37" s="15"/>
      <c r="APG37" s="118"/>
      <c r="APH37" s="117"/>
      <c r="API37" s="105"/>
      <c r="APJ37" s="117"/>
      <c r="APR37" s="116"/>
      <c r="APU37" s="15"/>
      <c r="APV37" s="15"/>
      <c r="AQB37" s="118"/>
      <c r="AQC37" s="117"/>
      <c r="AQD37" s="105"/>
      <c r="AQE37" s="117"/>
      <c r="AQM37" s="116"/>
      <c r="AQP37" s="15"/>
      <c r="AQQ37" s="15"/>
      <c r="AQW37" s="118"/>
      <c r="AQX37" s="117"/>
      <c r="AQY37" s="105"/>
      <c r="AQZ37" s="117"/>
      <c r="ARH37" s="116"/>
      <c r="ARK37" s="15"/>
      <c r="ARL37" s="15"/>
      <c r="ARR37" s="118"/>
      <c r="ARS37" s="117"/>
      <c r="ART37" s="105"/>
      <c r="ARU37" s="117"/>
      <c r="ASC37" s="116"/>
      <c r="ASF37" s="15"/>
      <c r="ASG37" s="15"/>
      <c r="ASM37" s="118"/>
      <c r="ASN37" s="117"/>
      <c r="ASO37" s="105"/>
      <c r="ASP37" s="117"/>
      <c r="ASX37" s="116"/>
      <c r="ATA37" s="15"/>
      <c r="ATB37" s="15"/>
      <c r="ATH37" s="118"/>
      <c r="ATI37" s="117"/>
      <c r="ATJ37" s="105"/>
      <c r="ATK37" s="117"/>
      <c r="ATS37" s="116"/>
      <c r="ATV37" s="15"/>
      <c r="ATW37" s="15"/>
      <c r="AUC37" s="118"/>
      <c r="AUD37" s="117"/>
      <c r="AUE37" s="105"/>
      <c r="AUF37" s="117"/>
      <c r="AUN37" s="116"/>
      <c r="AUQ37" s="15"/>
      <c r="AUR37" s="15"/>
      <c r="AUX37" s="118"/>
      <c r="AUY37" s="117"/>
      <c r="AUZ37" s="105"/>
      <c r="AVA37" s="117"/>
      <c r="AVI37" s="116"/>
      <c r="AVL37" s="15"/>
      <c r="AVM37" s="15"/>
      <c r="AVS37" s="118"/>
      <c r="AVT37" s="117"/>
      <c r="AVU37" s="105"/>
      <c r="AVV37" s="117"/>
      <c r="AWD37" s="116"/>
      <c r="AWG37" s="15"/>
      <c r="AWH37" s="15"/>
      <c r="AWN37" s="118"/>
      <c r="AWO37" s="117"/>
      <c r="AWP37" s="105"/>
      <c r="AWQ37" s="117"/>
      <c r="AWY37" s="116"/>
      <c r="AXB37" s="15"/>
      <c r="AXC37" s="15"/>
      <c r="AXI37" s="118"/>
      <c r="AXJ37" s="117"/>
      <c r="AXK37" s="105"/>
      <c r="AXL37" s="117"/>
      <c r="AXT37" s="116"/>
      <c r="AXW37" s="15"/>
      <c r="AXX37" s="15"/>
      <c r="AYD37" s="118"/>
      <c r="AYE37" s="117"/>
      <c r="AYF37" s="105"/>
      <c r="AYG37" s="117"/>
      <c r="AYO37" s="116"/>
      <c r="AYR37" s="15"/>
      <c r="AYS37" s="15"/>
      <c r="AYY37" s="118"/>
      <c r="AYZ37" s="117"/>
      <c r="AZA37" s="105"/>
      <c r="AZB37" s="117"/>
      <c r="AZJ37" s="116"/>
      <c r="AZM37" s="15"/>
      <c r="AZN37" s="15"/>
      <c r="AZT37" s="118"/>
      <c r="AZU37" s="117"/>
      <c r="AZV37" s="105"/>
      <c r="AZW37" s="117"/>
      <c r="BAE37" s="116"/>
      <c r="BAH37" s="15"/>
      <c r="BAI37" s="15"/>
      <c r="BAO37" s="118"/>
      <c r="BAP37" s="117"/>
      <c r="BAQ37" s="105"/>
      <c r="BAR37" s="117"/>
      <c r="BAZ37" s="116"/>
      <c r="BBC37" s="15"/>
      <c r="BBD37" s="15"/>
      <c r="BBJ37" s="118"/>
      <c r="BBK37" s="117"/>
      <c r="BBL37" s="105"/>
      <c r="BBM37" s="117"/>
      <c r="BBU37" s="116"/>
      <c r="BBX37" s="15"/>
      <c r="BBY37" s="15"/>
      <c r="BCE37" s="118"/>
      <c r="BCF37" s="117"/>
      <c r="BCG37" s="105"/>
      <c r="BCH37" s="117"/>
      <c r="BCP37" s="116"/>
      <c r="BCS37" s="15"/>
      <c r="BCT37" s="15"/>
      <c r="BCZ37" s="118"/>
      <c r="BDA37" s="117"/>
      <c r="BDB37" s="105"/>
      <c r="BDC37" s="117"/>
      <c r="BDK37" s="116"/>
      <c r="BDN37" s="15"/>
      <c r="BDO37" s="15"/>
      <c r="BDU37" s="118"/>
      <c r="BDV37" s="117"/>
      <c r="BDW37" s="105"/>
      <c r="BDX37" s="117"/>
      <c r="BEF37" s="116"/>
      <c r="BEI37" s="15"/>
      <c r="BEJ37" s="15"/>
      <c r="BEP37" s="118"/>
      <c r="BEQ37" s="117"/>
      <c r="BER37" s="105"/>
      <c r="BES37" s="117"/>
      <c r="BFA37" s="116"/>
      <c r="BFD37" s="15"/>
      <c r="BFE37" s="15"/>
      <c r="BFK37" s="118"/>
      <c r="BFL37" s="117"/>
      <c r="BFM37" s="105"/>
      <c r="BFN37" s="117"/>
      <c r="BFV37" s="116"/>
      <c r="BFY37" s="15"/>
      <c r="BFZ37" s="15"/>
      <c r="BGF37" s="118"/>
      <c r="BGG37" s="117"/>
      <c r="BGH37" s="105"/>
      <c r="BGI37" s="117"/>
      <c r="BGQ37" s="116"/>
      <c r="BGT37" s="15"/>
      <c r="BGU37" s="15"/>
      <c r="BHA37" s="118"/>
      <c r="BHB37" s="117"/>
      <c r="BHC37" s="105"/>
      <c r="BHD37" s="117"/>
      <c r="BHL37" s="116"/>
      <c r="BHO37" s="15"/>
      <c r="BHP37" s="15"/>
      <c r="BHV37" s="118"/>
      <c r="BHW37" s="117"/>
      <c r="BHX37" s="105"/>
      <c r="BHY37" s="117"/>
      <c r="BIG37" s="116"/>
      <c r="BIJ37" s="15"/>
      <c r="BIK37" s="15"/>
      <c r="BIQ37" s="118"/>
      <c r="BIR37" s="117"/>
      <c r="BIS37" s="105"/>
      <c r="BIT37" s="117"/>
      <c r="BJB37" s="116"/>
      <c r="BJE37" s="15"/>
      <c r="BJF37" s="15"/>
      <c r="BJL37" s="118"/>
      <c r="BJM37" s="117"/>
      <c r="BJN37" s="105"/>
      <c r="BJO37" s="117"/>
      <c r="BJW37" s="116"/>
      <c r="BJZ37" s="15"/>
      <c r="BKA37" s="15"/>
      <c r="BKG37" s="118"/>
      <c r="BKH37" s="117"/>
      <c r="BKI37" s="105"/>
      <c r="BKJ37" s="117"/>
      <c r="BKR37" s="116"/>
      <c r="BKU37" s="15"/>
      <c r="BKV37" s="15"/>
      <c r="BLB37" s="118"/>
      <c r="BLC37" s="117"/>
      <c r="BLD37" s="105"/>
      <c r="BLE37" s="117"/>
      <c r="BLM37" s="116"/>
      <c r="BLP37" s="15"/>
      <c r="BLQ37" s="15"/>
      <c r="BLW37" s="118"/>
      <c r="BLX37" s="117"/>
      <c r="BLY37" s="105"/>
      <c r="BLZ37" s="117"/>
      <c r="BMH37" s="116"/>
      <c r="BMK37" s="15"/>
      <c r="BML37" s="15"/>
      <c r="BMR37" s="118"/>
      <c r="BMS37" s="117"/>
      <c r="BMT37" s="105"/>
      <c r="BMU37" s="117"/>
      <c r="BNC37" s="116"/>
      <c r="BNF37" s="15"/>
      <c r="BNG37" s="15"/>
      <c r="BNM37" s="118"/>
      <c r="BNN37" s="117"/>
      <c r="BNO37" s="105"/>
      <c r="BNP37" s="117"/>
      <c r="BNX37" s="116"/>
      <c r="BOA37" s="15"/>
      <c r="BOB37" s="15"/>
      <c r="BOH37" s="118"/>
      <c r="BOI37" s="117"/>
      <c r="BOJ37" s="105"/>
      <c r="BOK37" s="117"/>
      <c r="BOS37" s="116"/>
      <c r="BOV37" s="15"/>
      <c r="BOW37" s="15"/>
      <c r="BPC37" s="118"/>
      <c r="BPD37" s="117"/>
      <c r="BPE37" s="105"/>
      <c r="BPF37" s="117"/>
      <c r="BPN37" s="116"/>
      <c r="BPQ37" s="15"/>
      <c r="BPR37" s="15"/>
      <c r="BPX37" s="118"/>
      <c r="BPY37" s="117"/>
      <c r="BPZ37" s="105"/>
      <c r="BQA37" s="117"/>
      <c r="BQI37" s="116"/>
      <c r="BQL37" s="15"/>
      <c r="BQM37" s="15"/>
      <c r="BQS37" s="118"/>
      <c r="BQT37" s="117"/>
      <c r="BQU37" s="105"/>
      <c r="BQV37" s="117"/>
      <c r="BRD37" s="116"/>
      <c r="BRG37" s="15"/>
      <c r="BRH37" s="15"/>
      <c r="BRN37" s="118"/>
      <c r="BRO37" s="117"/>
      <c r="BRP37" s="105"/>
      <c r="BRQ37" s="117"/>
      <c r="BRY37" s="116"/>
      <c r="BSB37" s="15"/>
      <c r="BSC37" s="15"/>
      <c r="BSI37" s="118"/>
      <c r="BSJ37" s="117"/>
      <c r="BSK37" s="105"/>
      <c r="BSL37" s="117"/>
      <c r="BST37" s="116"/>
      <c r="BSW37" s="15"/>
      <c r="BSX37" s="15"/>
      <c r="BTD37" s="118"/>
      <c r="BTE37" s="117"/>
      <c r="BTF37" s="105"/>
      <c r="BTG37" s="117"/>
      <c r="BTO37" s="116"/>
      <c r="BTR37" s="15"/>
      <c r="BTS37" s="15"/>
      <c r="BTY37" s="118"/>
      <c r="BTZ37" s="117"/>
      <c r="BUA37" s="105"/>
      <c r="BUB37" s="117"/>
      <c r="BUJ37" s="116"/>
      <c r="BUM37" s="15"/>
      <c r="BUN37" s="15"/>
      <c r="BUT37" s="118"/>
      <c r="BUU37" s="117"/>
      <c r="BUV37" s="105"/>
      <c r="BUW37" s="117"/>
      <c r="BVE37" s="116"/>
      <c r="BVH37" s="15"/>
      <c r="BVI37" s="15"/>
      <c r="BVO37" s="118"/>
      <c r="BVP37" s="117"/>
      <c r="BVQ37" s="105"/>
      <c r="BVR37" s="117"/>
      <c r="BVZ37" s="116"/>
      <c r="BWC37" s="15"/>
      <c r="BWD37" s="15"/>
      <c r="BWJ37" s="118"/>
      <c r="BWK37" s="117"/>
      <c r="BWL37" s="105"/>
      <c r="BWM37" s="117"/>
      <c r="BWU37" s="116"/>
      <c r="BWX37" s="15"/>
      <c r="BWY37" s="15"/>
      <c r="BXE37" s="118"/>
      <c r="BXF37" s="117"/>
      <c r="BXG37" s="105"/>
      <c r="BXH37" s="117"/>
      <c r="BXP37" s="116"/>
      <c r="BXS37" s="15"/>
      <c r="BXT37" s="15"/>
      <c r="BXZ37" s="118"/>
      <c r="BYA37" s="117"/>
      <c r="BYB37" s="105"/>
      <c r="BYC37" s="117"/>
      <c r="BYK37" s="116"/>
      <c r="BYN37" s="15"/>
      <c r="BYO37" s="15"/>
      <c r="BYU37" s="118"/>
      <c r="BYV37" s="117"/>
      <c r="BYW37" s="105"/>
      <c r="BYX37" s="117"/>
      <c r="BZF37" s="116"/>
      <c r="BZI37" s="15"/>
      <c r="BZJ37" s="15"/>
      <c r="BZP37" s="118"/>
      <c r="BZQ37" s="117"/>
      <c r="BZR37" s="105"/>
      <c r="BZS37" s="117"/>
      <c r="CAA37" s="116"/>
      <c r="CAD37" s="15"/>
      <c r="CAE37" s="15"/>
      <c r="CAK37" s="118"/>
      <c r="CAL37" s="117"/>
      <c r="CAM37" s="105"/>
      <c r="CAN37" s="117"/>
      <c r="CAV37" s="116"/>
      <c r="CAY37" s="15"/>
      <c r="CAZ37" s="15"/>
      <c r="CBF37" s="118"/>
      <c r="CBG37" s="117"/>
      <c r="CBH37" s="105"/>
      <c r="CBI37" s="117"/>
      <c r="CBQ37" s="116"/>
      <c r="CBT37" s="15"/>
      <c r="CBU37" s="15"/>
      <c r="CCA37" s="118"/>
      <c r="CCB37" s="117"/>
      <c r="CCC37" s="105"/>
      <c r="CCD37" s="117"/>
      <c r="CCL37" s="116"/>
      <c r="CCO37" s="15"/>
      <c r="CCP37" s="15"/>
      <c r="CCV37" s="118"/>
      <c r="CCW37" s="117"/>
      <c r="CCX37" s="105"/>
      <c r="CCY37" s="117"/>
      <c r="CDG37" s="116"/>
      <c r="CDJ37" s="15"/>
      <c r="CDK37" s="15"/>
      <c r="CDQ37" s="118"/>
      <c r="CDR37" s="117"/>
      <c r="CDS37" s="105"/>
      <c r="CDT37" s="117"/>
      <c r="CEB37" s="116"/>
      <c r="CEE37" s="15"/>
      <c r="CEF37" s="15"/>
      <c r="CEL37" s="118"/>
      <c r="CEM37" s="117"/>
      <c r="CEN37" s="105"/>
      <c r="CEO37" s="117"/>
      <c r="CEW37" s="116"/>
      <c r="CEZ37" s="15"/>
      <c r="CFA37" s="15"/>
      <c r="CFG37" s="118"/>
      <c r="CFH37" s="117"/>
      <c r="CFI37" s="105"/>
      <c r="CFJ37" s="117"/>
      <c r="CFR37" s="116"/>
      <c r="CFU37" s="15"/>
      <c r="CFV37" s="15"/>
      <c r="CGB37" s="118"/>
      <c r="CGC37" s="117"/>
      <c r="CGD37" s="105"/>
      <c r="CGE37" s="117"/>
      <c r="CGM37" s="116"/>
      <c r="CGP37" s="15"/>
      <c r="CGQ37" s="15"/>
      <c r="CGW37" s="118"/>
      <c r="CGX37" s="117"/>
      <c r="CGY37" s="105"/>
      <c r="CGZ37" s="117"/>
      <c r="CHH37" s="116"/>
      <c r="CHK37" s="15"/>
      <c r="CHL37" s="15"/>
      <c r="CHR37" s="118"/>
      <c r="CHS37" s="117"/>
      <c r="CHT37" s="105"/>
      <c r="CHU37" s="117"/>
      <c r="CIC37" s="116"/>
      <c r="CIF37" s="15"/>
      <c r="CIG37" s="15"/>
      <c r="CIM37" s="118"/>
      <c r="CIN37" s="117"/>
      <c r="CIO37" s="105"/>
      <c r="CIP37" s="117"/>
      <c r="CIX37" s="116"/>
      <c r="CJA37" s="15"/>
      <c r="CJB37" s="15"/>
      <c r="CJH37" s="118"/>
      <c r="CJI37" s="117"/>
      <c r="CJJ37" s="105"/>
      <c r="CJK37" s="117"/>
      <c r="CJS37" s="116"/>
      <c r="CJV37" s="15"/>
      <c r="CJW37" s="15"/>
      <c r="CKC37" s="118"/>
      <c r="CKD37" s="117"/>
      <c r="CKE37" s="105"/>
      <c r="CKF37" s="117"/>
      <c r="CKN37" s="116"/>
      <c r="CKQ37" s="15"/>
      <c r="CKR37" s="15"/>
      <c r="CKX37" s="118"/>
      <c r="CKY37" s="117"/>
      <c r="CKZ37" s="105"/>
      <c r="CLA37" s="117"/>
      <c r="CLI37" s="116"/>
      <c r="CLL37" s="15"/>
      <c r="CLM37" s="15"/>
      <c r="CLS37" s="118"/>
      <c r="CLT37" s="117"/>
      <c r="CLU37" s="105"/>
      <c r="CLV37" s="117"/>
      <c r="CMD37" s="116"/>
      <c r="CMG37" s="15"/>
      <c r="CMH37" s="15"/>
      <c r="CMN37" s="118"/>
      <c r="CMO37" s="117"/>
      <c r="CMP37" s="105"/>
      <c r="CMQ37" s="117"/>
      <c r="CMY37" s="116"/>
      <c r="CNB37" s="15"/>
      <c r="CNC37" s="15"/>
      <c r="CNI37" s="118"/>
      <c r="CNJ37" s="117"/>
      <c r="CNK37" s="105"/>
      <c r="CNL37" s="117"/>
      <c r="CNT37" s="116"/>
      <c r="CNW37" s="15"/>
      <c r="CNX37" s="15"/>
      <c r="COD37" s="118"/>
      <c r="COE37" s="117"/>
      <c r="COF37" s="105"/>
      <c r="COG37" s="117"/>
      <c r="COO37" s="116"/>
      <c r="COR37" s="15"/>
      <c r="COS37" s="15"/>
      <c r="COY37" s="118"/>
      <c r="COZ37" s="117"/>
      <c r="CPA37" s="105"/>
      <c r="CPB37" s="117"/>
      <c r="CPJ37" s="116"/>
      <c r="CPM37" s="15"/>
      <c r="CPN37" s="15"/>
      <c r="CPT37" s="118"/>
      <c r="CPU37" s="117"/>
      <c r="CPV37" s="105"/>
      <c r="CPW37" s="117"/>
      <c r="CQE37" s="116"/>
      <c r="CQH37" s="15"/>
      <c r="CQI37" s="15"/>
      <c r="CQO37" s="118"/>
      <c r="CQP37" s="117"/>
      <c r="CQQ37" s="105"/>
      <c r="CQR37" s="117"/>
      <c r="CQZ37" s="116"/>
      <c r="CRC37" s="15"/>
      <c r="CRD37" s="15"/>
      <c r="CRJ37" s="118"/>
      <c r="CRK37" s="117"/>
      <c r="CRL37" s="105"/>
      <c r="CRM37" s="117"/>
      <c r="CRU37" s="116"/>
      <c r="CRX37" s="15"/>
      <c r="CRY37" s="15"/>
      <c r="CSE37" s="118"/>
      <c r="CSF37" s="117"/>
      <c r="CSG37" s="105"/>
      <c r="CSH37" s="117"/>
      <c r="CSP37" s="116"/>
      <c r="CSS37" s="15"/>
      <c r="CST37" s="15"/>
      <c r="CSZ37" s="118"/>
      <c r="CTA37" s="117"/>
      <c r="CTB37" s="105"/>
      <c r="CTC37" s="117"/>
      <c r="CTK37" s="116"/>
      <c r="CTN37" s="15"/>
      <c r="CTO37" s="15"/>
      <c r="CTU37" s="118"/>
      <c r="CTV37" s="117"/>
      <c r="CTW37" s="105"/>
      <c r="CTX37" s="117"/>
      <c r="CUF37" s="116"/>
      <c r="CUI37" s="15"/>
      <c r="CUJ37" s="15"/>
      <c r="CUP37" s="118"/>
      <c r="CUQ37" s="117"/>
      <c r="CUR37" s="105"/>
      <c r="CUS37" s="117"/>
      <c r="CVA37" s="116"/>
      <c r="CVD37" s="15"/>
      <c r="CVE37" s="15"/>
      <c r="CVK37" s="118"/>
      <c r="CVL37" s="117"/>
      <c r="CVM37" s="105"/>
      <c r="CVN37" s="117"/>
      <c r="CVV37" s="116"/>
      <c r="CVY37" s="15"/>
      <c r="CVZ37" s="15"/>
      <c r="CWF37" s="118"/>
      <c r="CWG37" s="117"/>
      <c r="CWH37" s="105"/>
      <c r="CWI37" s="117"/>
      <c r="CWQ37" s="116"/>
      <c r="CWT37" s="15"/>
      <c r="CWU37" s="15"/>
      <c r="CXA37" s="118"/>
      <c r="CXB37" s="117"/>
      <c r="CXC37" s="105"/>
      <c r="CXD37" s="117"/>
      <c r="CXL37" s="116"/>
      <c r="CXO37" s="15"/>
      <c r="CXP37" s="15"/>
      <c r="CXV37" s="118"/>
      <c r="CXW37" s="117"/>
      <c r="CXX37" s="105"/>
      <c r="CXY37" s="117"/>
      <c r="CYG37" s="116"/>
      <c r="CYJ37" s="15"/>
      <c r="CYK37" s="15"/>
      <c r="CYQ37" s="118"/>
      <c r="CYR37" s="117"/>
      <c r="CYS37" s="105"/>
      <c r="CYT37" s="117"/>
      <c r="CZB37" s="116"/>
      <c r="CZE37" s="15"/>
      <c r="CZF37" s="15"/>
      <c r="CZL37" s="118"/>
      <c r="CZM37" s="117"/>
      <c r="CZN37" s="105"/>
      <c r="CZO37" s="117"/>
      <c r="CZW37" s="116"/>
      <c r="CZZ37" s="15"/>
      <c r="DAA37" s="15"/>
      <c r="DAG37" s="118"/>
      <c r="DAH37" s="117"/>
      <c r="DAI37" s="105"/>
      <c r="DAJ37" s="117"/>
      <c r="DAR37" s="116"/>
      <c r="DAU37" s="15"/>
      <c r="DAV37" s="15"/>
      <c r="DBB37" s="118"/>
      <c r="DBC37" s="117"/>
      <c r="DBD37" s="105"/>
      <c r="DBE37" s="117"/>
      <c r="DBM37" s="116"/>
      <c r="DBP37" s="15"/>
      <c r="DBQ37" s="15"/>
      <c r="DBW37" s="118"/>
      <c r="DBX37" s="117"/>
      <c r="DBY37" s="105"/>
      <c r="DBZ37" s="117"/>
      <c r="DCH37" s="116"/>
      <c r="DCK37" s="15"/>
      <c r="DCL37" s="15"/>
      <c r="DCR37" s="118"/>
      <c r="DCS37" s="117"/>
      <c r="DCT37" s="105"/>
      <c r="DCU37" s="117"/>
      <c r="DDC37" s="116"/>
      <c r="DDF37" s="15"/>
      <c r="DDG37" s="15"/>
      <c r="DDM37" s="118"/>
      <c r="DDN37" s="117"/>
      <c r="DDO37" s="105"/>
      <c r="DDP37" s="117"/>
      <c r="DDX37" s="116"/>
      <c r="DEA37" s="15"/>
      <c r="DEB37" s="15"/>
      <c r="DEH37" s="118"/>
      <c r="DEI37" s="117"/>
      <c r="DEJ37" s="105"/>
      <c r="DEK37" s="117"/>
      <c r="DES37" s="116"/>
      <c r="DEV37" s="15"/>
      <c r="DEW37" s="15"/>
      <c r="DFC37" s="118"/>
      <c r="DFD37" s="117"/>
      <c r="DFE37" s="105"/>
      <c r="DFF37" s="117"/>
      <c r="DFN37" s="116"/>
      <c r="DFQ37" s="15"/>
      <c r="DFR37" s="15"/>
      <c r="DFX37" s="118"/>
      <c r="DFY37" s="117"/>
      <c r="DFZ37" s="105"/>
      <c r="DGA37" s="117"/>
      <c r="DGI37" s="116"/>
      <c r="DGL37" s="15"/>
      <c r="DGM37" s="15"/>
      <c r="DGS37" s="118"/>
      <c r="DGT37" s="117"/>
      <c r="DGU37" s="105"/>
      <c r="DGV37" s="117"/>
      <c r="DHD37" s="116"/>
      <c r="DHG37" s="15"/>
      <c r="DHH37" s="15"/>
      <c r="DHN37" s="118"/>
      <c r="DHO37" s="117"/>
      <c r="DHP37" s="105"/>
      <c r="DHQ37" s="117"/>
      <c r="DHY37" s="116"/>
      <c r="DIB37" s="15"/>
      <c r="DIC37" s="15"/>
      <c r="DII37" s="118"/>
      <c r="DIJ37" s="117"/>
      <c r="DIK37" s="105"/>
      <c r="DIL37" s="117"/>
      <c r="DIT37" s="116"/>
      <c r="DIW37" s="15"/>
      <c r="DIX37" s="15"/>
      <c r="DJD37" s="118"/>
      <c r="DJE37" s="117"/>
      <c r="DJF37" s="105"/>
      <c r="DJG37" s="117"/>
      <c r="DJO37" s="116"/>
      <c r="DJR37" s="15"/>
      <c r="DJS37" s="15"/>
      <c r="DJY37" s="118"/>
      <c r="DJZ37" s="117"/>
      <c r="DKA37" s="105"/>
      <c r="DKB37" s="117"/>
      <c r="DKJ37" s="116"/>
      <c r="DKM37" s="15"/>
      <c r="DKN37" s="15"/>
      <c r="DKT37" s="118"/>
      <c r="DKU37" s="117"/>
      <c r="DKV37" s="105"/>
      <c r="DKW37" s="117"/>
      <c r="DLE37" s="116"/>
      <c r="DLH37" s="15"/>
      <c r="DLI37" s="15"/>
      <c r="DLO37" s="118"/>
      <c r="DLP37" s="117"/>
      <c r="DLQ37" s="105"/>
      <c r="DLR37" s="117"/>
      <c r="DLZ37" s="116"/>
      <c r="DMC37" s="15"/>
      <c r="DMD37" s="15"/>
      <c r="DMJ37" s="118"/>
      <c r="DMK37" s="117"/>
      <c r="DML37" s="105"/>
      <c r="DMM37" s="117"/>
      <c r="DMU37" s="116"/>
      <c r="DMX37" s="15"/>
      <c r="DMY37" s="15"/>
      <c r="DNE37" s="118"/>
      <c r="DNF37" s="117"/>
      <c r="DNG37" s="105"/>
      <c r="DNH37" s="117"/>
      <c r="DNP37" s="116"/>
      <c r="DNS37" s="15"/>
      <c r="DNT37" s="15"/>
      <c r="DNZ37" s="118"/>
      <c r="DOA37" s="117"/>
      <c r="DOB37" s="105"/>
      <c r="DOC37" s="117"/>
      <c r="DOK37" s="116"/>
      <c r="DON37" s="15"/>
      <c r="DOO37" s="15"/>
      <c r="DOU37" s="118"/>
      <c r="DOV37" s="117"/>
      <c r="DOW37" s="105"/>
      <c r="DOX37" s="117"/>
      <c r="DPF37" s="116"/>
      <c r="DPI37" s="15"/>
      <c r="DPJ37" s="15"/>
      <c r="DPP37" s="118"/>
      <c r="DPQ37" s="117"/>
      <c r="DPR37" s="105"/>
      <c r="DPS37" s="117"/>
      <c r="DQA37" s="116"/>
      <c r="DQD37" s="15"/>
      <c r="DQE37" s="15"/>
      <c r="DQK37" s="118"/>
      <c r="DQL37" s="117"/>
      <c r="DQM37" s="105"/>
      <c r="DQN37" s="117"/>
      <c r="DQV37" s="116"/>
      <c r="DQY37" s="15"/>
      <c r="DQZ37" s="15"/>
      <c r="DRF37" s="118"/>
      <c r="DRG37" s="117"/>
      <c r="DRH37" s="105"/>
      <c r="DRI37" s="117"/>
      <c r="DRQ37" s="116"/>
      <c r="DRT37" s="15"/>
      <c r="DRU37" s="15"/>
      <c r="DSA37" s="118"/>
      <c r="DSB37" s="117"/>
      <c r="DSC37" s="105"/>
      <c r="DSD37" s="117"/>
      <c r="DSL37" s="116"/>
      <c r="DSO37" s="15"/>
      <c r="DSP37" s="15"/>
      <c r="DSV37" s="118"/>
      <c r="DSW37" s="117"/>
      <c r="DSX37" s="105"/>
      <c r="DSY37" s="117"/>
      <c r="DTG37" s="116"/>
      <c r="DTJ37" s="15"/>
      <c r="DTK37" s="15"/>
      <c r="DTQ37" s="118"/>
      <c r="DTR37" s="117"/>
      <c r="DTS37" s="105"/>
      <c r="DTT37" s="117"/>
      <c r="DUB37" s="116"/>
      <c r="DUE37" s="15"/>
      <c r="DUF37" s="15"/>
      <c r="DUL37" s="118"/>
      <c r="DUM37" s="117"/>
      <c r="DUN37" s="105"/>
      <c r="DUO37" s="117"/>
      <c r="DUW37" s="116"/>
      <c r="DUZ37" s="15"/>
      <c r="DVA37" s="15"/>
      <c r="DVG37" s="118"/>
      <c r="DVH37" s="117"/>
      <c r="DVI37" s="105"/>
      <c r="DVJ37" s="117"/>
      <c r="DVR37" s="116"/>
      <c r="DVU37" s="15"/>
      <c r="DVV37" s="15"/>
      <c r="DWB37" s="118"/>
      <c r="DWC37" s="117"/>
      <c r="DWD37" s="105"/>
      <c r="DWE37" s="117"/>
      <c r="DWM37" s="116"/>
      <c r="DWP37" s="15"/>
      <c r="DWQ37" s="15"/>
      <c r="DWW37" s="118"/>
      <c r="DWX37" s="117"/>
      <c r="DWY37" s="105"/>
      <c r="DWZ37" s="117"/>
      <c r="DXH37" s="116"/>
      <c r="DXK37" s="15"/>
      <c r="DXL37" s="15"/>
      <c r="DXR37" s="118"/>
      <c r="DXS37" s="117"/>
      <c r="DXT37" s="105"/>
      <c r="DXU37" s="117"/>
      <c r="DYC37" s="116"/>
      <c r="DYF37" s="15"/>
      <c r="DYG37" s="15"/>
      <c r="DYM37" s="118"/>
      <c r="DYN37" s="117"/>
      <c r="DYO37" s="105"/>
      <c r="DYP37" s="117"/>
      <c r="DYX37" s="116"/>
      <c r="DZA37" s="15"/>
      <c r="DZB37" s="15"/>
      <c r="DZH37" s="118"/>
      <c r="DZI37" s="117"/>
      <c r="DZJ37" s="105"/>
      <c r="DZK37" s="117"/>
      <c r="DZS37" s="116"/>
      <c r="DZV37" s="15"/>
      <c r="DZW37" s="15"/>
      <c r="EAC37" s="118"/>
      <c r="EAD37" s="117"/>
      <c r="EAE37" s="105"/>
      <c r="EAF37" s="117"/>
      <c r="EAN37" s="116"/>
      <c r="EAQ37" s="15"/>
      <c r="EAR37" s="15"/>
      <c r="EAX37" s="118"/>
      <c r="EAY37" s="117"/>
      <c r="EAZ37" s="105"/>
      <c r="EBA37" s="117"/>
      <c r="EBI37" s="116"/>
      <c r="EBL37" s="15"/>
      <c r="EBM37" s="15"/>
      <c r="EBS37" s="118"/>
      <c r="EBT37" s="117"/>
      <c r="EBU37" s="105"/>
      <c r="EBV37" s="117"/>
      <c r="ECD37" s="116"/>
      <c r="ECG37" s="15"/>
      <c r="ECH37" s="15"/>
      <c r="ECN37" s="118"/>
      <c r="ECO37" s="117"/>
      <c r="ECP37" s="105"/>
      <c r="ECQ37" s="117"/>
      <c r="ECY37" s="116"/>
      <c r="EDB37" s="15"/>
      <c r="EDC37" s="15"/>
      <c r="EDI37" s="118"/>
      <c r="EDJ37" s="117"/>
      <c r="EDK37" s="105"/>
      <c r="EDL37" s="117"/>
      <c r="EDT37" s="116"/>
      <c r="EDW37" s="15"/>
      <c r="EDX37" s="15"/>
      <c r="EED37" s="118"/>
      <c r="EEE37" s="117"/>
      <c r="EEF37" s="105"/>
      <c r="EEG37" s="117"/>
      <c r="EEO37" s="116"/>
      <c r="EER37" s="15"/>
      <c r="EES37" s="15"/>
      <c r="EEY37" s="118"/>
      <c r="EEZ37" s="117"/>
      <c r="EFA37" s="105"/>
      <c r="EFB37" s="117"/>
      <c r="EFJ37" s="116"/>
      <c r="EFM37" s="15"/>
      <c r="EFN37" s="15"/>
      <c r="EFT37" s="118"/>
      <c r="EFU37" s="117"/>
      <c r="EFV37" s="105"/>
      <c r="EFW37" s="117"/>
      <c r="EGE37" s="116"/>
      <c r="EGH37" s="15"/>
      <c r="EGI37" s="15"/>
      <c r="EGO37" s="118"/>
      <c r="EGP37" s="117"/>
      <c r="EGQ37" s="105"/>
      <c r="EGR37" s="117"/>
      <c r="EGZ37" s="116"/>
      <c r="EHC37" s="15"/>
      <c r="EHD37" s="15"/>
      <c r="EHJ37" s="118"/>
      <c r="EHK37" s="117"/>
      <c r="EHL37" s="105"/>
      <c r="EHM37" s="117"/>
      <c r="EHU37" s="116"/>
      <c r="EHX37" s="15"/>
      <c r="EHY37" s="15"/>
      <c r="EIE37" s="118"/>
      <c r="EIF37" s="117"/>
      <c r="EIG37" s="105"/>
      <c r="EIH37" s="117"/>
      <c r="EIP37" s="116"/>
      <c r="EIS37" s="15"/>
      <c r="EIT37" s="15"/>
      <c r="EIZ37" s="118"/>
      <c r="EJA37" s="117"/>
      <c r="EJB37" s="105"/>
      <c r="EJC37" s="117"/>
      <c r="EJK37" s="116"/>
      <c r="EJN37" s="15"/>
      <c r="EJO37" s="15"/>
      <c r="EJU37" s="118"/>
      <c r="EJV37" s="117"/>
      <c r="EJW37" s="105"/>
      <c r="EJX37" s="117"/>
      <c r="EKF37" s="116"/>
      <c r="EKI37" s="15"/>
      <c r="EKJ37" s="15"/>
      <c r="EKP37" s="118"/>
      <c r="EKQ37" s="117"/>
      <c r="EKR37" s="105"/>
      <c r="EKS37" s="117"/>
      <c r="ELA37" s="116"/>
      <c r="ELD37" s="15"/>
      <c r="ELE37" s="15"/>
      <c r="ELK37" s="118"/>
      <c r="ELL37" s="117"/>
      <c r="ELM37" s="105"/>
      <c r="ELN37" s="117"/>
      <c r="ELV37" s="116"/>
      <c r="ELY37" s="15"/>
      <c r="ELZ37" s="15"/>
      <c r="EMF37" s="118"/>
      <c r="EMG37" s="117"/>
      <c r="EMH37" s="105"/>
      <c r="EMI37" s="117"/>
      <c r="EMQ37" s="116"/>
      <c r="EMT37" s="15"/>
      <c r="EMU37" s="15"/>
      <c r="ENA37" s="118"/>
      <c r="ENB37" s="117"/>
      <c r="ENC37" s="105"/>
      <c r="END37" s="117"/>
      <c r="ENL37" s="116"/>
      <c r="ENO37" s="15"/>
      <c r="ENP37" s="15"/>
      <c r="ENV37" s="118"/>
      <c r="ENW37" s="117"/>
      <c r="ENX37" s="105"/>
      <c r="ENY37" s="117"/>
      <c r="EOG37" s="116"/>
      <c r="EOJ37" s="15"/>
      <c r="EOK37" s="15"/>
      <c r="EOQ37" s="118"/>
      <c r="EOR37" s="117"/>
      <c r="EOS37" s="105"/>
      <c r="EOT37" s="117"/>
      <c r="EPB37" s="116"/>
      <c r="EPE37" s="15"/>
      <c r="EPF37" s="15"/>
      <c r="EPL37" s="118"/>
      <c r="EPM37" s="117"/>
      <c r="EPN37" s="105"/>
      <c r="EPO37" s="117"/>
      <c r="EPW37" s="116"/>
      <c r="EPZ37" s="15"/>
      <c r="EQA37" s="15"/>
      <c r="EQG37" s="118"/>
      <c r="EQH37" s="117"/>
      <c r="EQI37" s="105"/>
      <c r="EQJ37" s="117"/>
      <c r="EQR37" s="116"/>
      <c r="EQU37" s="15"/>
      <c r="EQV37" s="15"/>
      <c r="ERB37" s="118"/>
      <c r="ERC37" s="117"/>
      <c r="ERD37" s="105"/>
      <c r="ERE37" s="117"/>
      <c r="ERM37" s="116"/>
      <c r="ERP37" s="15"/>
      <c r="ERQ37" s="15"/>
      <c r="ERW37" s="118"/>
      <c r="ERX37" s="117"/>
      <c r="ERY37" s="105"/>
      <c r="ERZ37" s="117"/>
      <c r="ESH37" s="116"/>
      <c r="ESK37" s="15"/>
      <c r="ESL37" s="15"/>
      <c r="ESR37" s="118"/>
      <c r="ESS37" s="117"/>
      <c r="EST37" s="105"/>
      <c r="ESU37" s="117"/>
      <c r="ETC37" s="116"/>
      <c r="ETF37" s="15"/>
      <c r="ETG37" s="15"/>
      <c r="ETM37" s="118"/>
      <c r="ETN37" s="117"/>
      <c r="ETO37" s="105"/>
      <c r="ETP37" s="117"/>
      <c r="ETX37" s="116"/>
      <c r="EUA37" s="15"/>
      <c r="EUB37" s="15"/>
      <c r="EUH37" s="118"/>
      <c r="EUI37" s="117"/>
      <c r="EUJ37" s="105"/>
      <c r="EUK37" s="117"/>
      <c r="EUS37" s="116"/>
      <c r="EUV37" s="15"/>
      <c r="EUW37" s="15"/>
      <c r="EVC37" s="118"/>
      <c r="EVD37" s="117"/>
      <c r="EVE37" s="105"/>
      <c r="EVF37" s="117"/>
      <c r="EVN37" s="116"/>
      <c r="EVQ37" s="15"/>
      <c r="EVR37" s="15"/>
      <c r="EVX37" s="118"/>
      <c r="EVY37" s="117"/>
      <c r="EVZ37" s="105"/>
      <c r="EWA37" s="117"/>
      <c r="EWI37" s="116"/>
      <c r="EWL37" s="15"/>
      <c r="EWM37" s="15"/>
      <c r="EWS37" s="118"/>
      <c r="EWT37" s="117"/>
      <c r="EWU37" s="105"/>
      <c r="EWV37" s="117"/>
      <c r="EXD37" s="116"/>
      <c r="EXG37" s="15"/>
      <c r="EXH37" s="15"/>
      <c r="EXN37" s="118"/>
      <c r="EXO37" s="117"/>
      <c r="EXP37" s="105"/>
      <c r="EXQ37" s="117"/>
      <c r="EXY37" s="116"/>
      <c r="EYB37" s="15"/>
      <c r="EYC37" s="15"/>
      <c r="EYI37" s="118"/>
      <c r="EYJ37" s="117"/>
      <c r="EYK37" s="105"/>
      <c r="EYL37" s="117"/>
      <c r="EYT37" s="116"/>
      <c r="EYW37" s="15"/>
      <c r="EYX37" s="15"/>
      <c r="EZD37" s="118"/>
      <c r="EZE37" s="117"/>
      <c r="EZF37" s="105"/>
      <c r="EZG37" s="117"/>
      <c r="EZO37" s="116"/>
      <c r="EZR37" s="15"/>
      <c r="EZS37" s="15"/>
      <c r="EZY37" s="118"/>
      <c r="EZZ37" s="117"/>
      <c r="FAA37" s="105"/>
      <c r="FAB37" s="117"/>
      <c r="FAJ37" s="116"/>
      <c r="FAM37" s="15"/>
      <c r="FAN37" s="15"/>
      <c r="FAT37" s="118"/>
      <c r="FAU37" s="117"/>
      <c r="FAV37" s="105"/>
      <c r="FAW37" s="117"/>
      <c r="FBE37" s="116"/>
      <c r="FBH37" s="15"/>
      <c r="FBI37" s="15"/>
      <c r="FBO37" s="118"/>
      <c r="FBP37" s="117"/>
      <c r="FBQ37" s="105"/>
      <c r="FBR37" s="117"/>
      <c r="FBZ37" s="116"/>
      <c r="FCC37" s="15"/>
      <c r="FCD37" s="15"/>
      <c r="FCJ37" s="118"/>
      <c r="FCK37" s="117"/>
      <c r="FCL37" s="105"/>
      <c r="FCM37" s="117"/>
      <c r="FCU37" s="116"/>
      <c r="FCX37" s="15"/>
      <c r="FCY37" s="15"/>
      <c r="FDE37" s="118"/>
      <c r="FDF37" s="117"/>
      <c r="FDG37" s="105"/>
      <c r="FDH37" s="117"/>
      <c r="FDP37" s="116"/>
      <c r="FDS37" s="15"/>
      <c r="FDT37" s="15"/>
      <c r="FDZ37" s="118"/>
      <c r="FEA37" s="117"/>
      <c r="FEB37" s="105"/>
      <c r="FEC37" s="117"/>
      <c r="FEK37" s="116"/>
      <c r="FEN37" s="15"/>
      <c r="FEO37" s="15"/>
      <c r="FEU37" s="118"/>
      <c r="FEV37" s="117"/>
      <c r="FEW37" s="105"/>
      <c r="FEX37" s="117"/>
      <c r="FFF37" s="116"/>
      <c r="FFI37" s="15"/>
      <c r="FFJ37" s="15"/>
      <c r="FFP37" s="118"/>
      <c r="FFQ37" s="117"/>
      <c r="FFR37" s="105"/>
      <c r="FFS37" s="117"/>
      <c r="FGA37" s="116"/>
      <c r="FGD37" s="15"/>
      <c r="FGE37" s="15"/>
      <c r="FGK37" s="118"/>
      <c r="FGL37" s="117"/>
      <c r="FGM37" s="105"/>
      <c r="FGN37" s="117"/>
      <c r="FGV37" s="116"/>
      <c r="FGY37" s="15"/>
      <c r="FGZ37" s="15"/>
      <c r="FHF37" s="118"/>
      <c r="FHG37" s="117"/>
      <c r="FHH37" s="105"/>
      <c r="FHI37" s="117"/>
      <c r="FHQ37" s="116"/>
      <c r="FHT37" s="15"/>
      <c r="FHU37" s="15"/>
      <c r="FIA37" s="118"/>
      <c r="FIB37" s="117"/>
      <c r="FIC37" s="105"/>
      <c r="FID37" s="117"/>
      <c r="FIL37" s="116"/>
      <c r="FIO37" s="15"/>
      <c r="FIP37" s="15"/>
      <c r="FIV37" s="118"/>
      <c r="FIW37" s="117"/>
      <c r="FIX37" s="105"/>
      <c r="FIY37" s="117"/>
      <c r="FJG37" s="116"/>
      <c r="FJJ37" s="15"/>
      <c r="FJK37" s="15"/>
      <c r="FJQ37" s="118"/>
      <c r="FJR37" s="117"/>
      <c r="FJS37" s="105"/>
      <c r="FJT37" s="117"/>
      <c r="FKB37" s="116"/>
      <c r="FKE37" s="15"/>
      <c r="FKF37" s="15"/>
      <c r="FKL37" s="118"/>
      <c r="FKM37" s="117"/>
      <c r="FKN37" s="105"/>
      <c r="FKO37" s="117"/>
      <c r="FKW37" s="116"/>
      <c r="FKZ37" s="15"/>
      <c r="FLA37" s="15"/>
      <c r="FLG37" s="118"/>
      <c r="FLH37" s="117"/>
      <c r="FLI37" s="105"/>
      <c r="FLJ37" s="117"/>
      <c r="FLR37" s="116"/>
      <c r="FLU37" s="15"/>
      <c r="FLV37" s="15"/>
      <c r="FMB37" s="118"/>
      <c r="FMC37" s="117"/>
      <c r="FMD37" s="105"/>
      <c r="FME37" s="117"/>
      <c r="FMM37" s="116"/>
      <c r="FMP37" s="15"/>
      <c r="FMQ37" s="15"/>
      <c r="FMW37" s="118"/>
      <c r="FMX37" s="117"/>
      <c r="FMY37" s="105"/>
      <c r="FMZ37" s="117"/>
      <c r="FNH37" s="116"/>
      <c r="FNK37" s="15"/>
      <c r="FNL37" s="15"/>
      <c r="FNR37" s="118"/>
      <c r="FNS37" s="117"/>
      <c r="FNT37" s="105"/>
      <c r="FNU37" s="117"/>
      <c r="FOC37" s="116"/>
      <c r="FOF37" s="15"/>
      <c r="FOG37" s="15"/>
      <c r="FOM37" s="118"/>
      <c r="FON37" s="117"/>
      <c r="FOO37" s="105"/>
      <c r="FOP37" s="117"/>
      <c r="FOX37" s="116"/>
      <c r="FPA37" s="15"/>
      <c r="FPB37" s="15"/>
      <c r="FPH37" s="118"/>
      <c r="FPI37" s="117"/>
      <c r="FPJ37" s="105"/>
      <c r="FPK37" s="117"/>
      <c r="FPS37" s="116"/>
      <c r="FPV37" s="15"/>
      <c r="FPW37" s="15"/>
      <c r="FQC37" s="118"/>
      <c r="FQD37" s="117"/>
      <c r="FQE37" s="105"/>
      <c r="FQF37" s="117"/>
      <c r="FQN37" s="116"/>
      <c r="FQQ37" s="15"/>
      <c r="FQR37" s="15"/>
      <c r="FQX37" s="118"/>
      <c r="FQY37" s="117"/>
      <c r="FQZ37" s="105"/>
      <c r="FRA37" s="117"/>
      <c r="FRI37" s="116"/>
      <c r="FRL37" s="15"/>
      <c r="FRM37" s="15"/>
      <c r="FRS37" s="118"/>
      <c r="FRT37" s="117"/>
      <c r="FRU37" s="105"/>
      <c r="FRV37" s="117"/>
      <c r="FSD37" s="116"/>
      <c r="FSG37" s="15"/>
      <c r="FSH37" s="15"/>
      <c r="FSN37" s="118"/>
      <c r="FSO37" s="117"/>
      <c r="FSP37" s="105"/>
      <c r="FSQ37" s="117"/>
      <c r="FSY37" s="116"/>
      <c r="FTB37" s="15"/>
      <c r="FTC37" s="15"/>
      <c r="FTI37" s="118"/>
      <c r="FTJ37" s="117"/>
      <c r="FTK37" s="105"/>
      <c r="FTL37" s="117"/>
      <c r="FTT37" s="116"/>
      <c r="FTW37" s="15"/>
      <c r="FTX37" s="15"/>
      <c r="FUD37" s="118"/>
      <c r="FUE37" s="117"/>
      <c r="FUF37" s="105"/>
      <c r="FUG37" s="117"/>
      <c r="FUO37" s="116"/>
      <c r="FUR37" s="15"/>
      <c r="FUS37" s="15"/>
      <c r="FUY37" s="118"/>
      <c r="FUZ37" s="117"/>
      <c r="FVA37" s="105"/>
      <c r="FVB37" s="117"/>
      <c r="FVJ37" s="116"/>
      <c r="FVM37" s="15"/>
      <c r="FVN37" s="15"/>
      <c r="FVT37" s="118"/>
      <c r="FVU37" s="117"/>
      <c r="FVV37" s="105"/>
      <c r="FVW37" s="117"/>
      <c r="FWE37" s="116"/>
      <c r="FWH37" s="15"/>
      <c r="FWI37" s="15"/>
      <c r="FWO37" s="118"/>
      <c r="FWP37" s="117"/>
      <c r="FWQ37" s="105"/>
      <c r="FWR37" s="117"/>
      <c r="FWZ37" s="116"/>
      <c r="FXC37" s="15"/>
      <c r="FXD37" s="15"/>
      <c r="FXJ37" s="118"/>
      <c r="FXK37" s="117"/>
      <c r="FXL37" s="105"/>
      <c r="FXM37" s="117"/>
      <c r="FXU37" s="116"/>
      <c r="FXX37" s="15"/>
      <c r="FXY37" s="15"/>
      <c r="FYE37" s="118"/>
      <c r="FYF37" s="117"/>
      <c r="FYG37" s="105"/>
      <c r="FYH37" s="117"/>
      <c r="FYP37" s="116"/>
      <c r="FYS37" s="15"/>
      <c r="FYT37" s="15"/>
      <c r="FYZ37" s="118"/>
      <c r="FZA37" s="117"/>
      <c r="FZB37" s="105"/>
      <c r="FZC37" s="117"/>
      <c r="FZK37" s="116"/>
      <c r="FZN37" s="15"/>
      <c r="FZO37" s="15"/>
      <c r="FZU37" s="118"/>
      <c r="FZV37" s="117"/>
      <c r="FZW37" s="105"/>
      <c r="FZX37" s="117"/>
      <c r="GAF37" s="116"/>
      <c r="GAI37" s="15"/>
      <c r="GAJ37" s="15"/>
      <c r="GAP37" s="118"/>
      <c r="GAQ37" s="117"/>
      <c r="GAR37" s="105"/>
      <c r="GAS37" s="117"/>
      <c r="GBA37" s="116"/>
      <c r="GBD37" s="15"/>
      <c r="GBE37" s="15"/>
      <c r="GBK37" s="118"/>
      <c r="GBL37" s="117"/>
      <c r="GBM37" s="105"/>
      <c r="GBN37" s="117"/>
      <c r="GBV37" s="116"/>
      <c r="GBY37" s="15"/>
      <c r="GBZ37" s="15"/>
      <c r="GCF37" s="118"/>
      <c r="GCG37" s="117"/>
      <c r="GCH37" s="105"/>
      <c r="GCI37" s="117"/>
      <c r="GCQ37" s="116"/>
      <c r="GCT37" s="15"/>
      <c r="GCU37" s="15"/>
      <c r="GDA37" s="118"/>
      <c r="GDB37" s="117"/>
      <c r="GDC37" s="105"/>
      <c r="GDD37" s="117"/>
      <c r="GDL37" s="116"/>
      <c r="GDO37" s="15"/>
      <c r="GDP37" s="15"/>
      <c r="GDV37" s="118"/>
      <c r="GDW37" s="117"/>
      <c r="GDX37" s="105"/>
      <c r="GDY37" s="117"/>
      <c r="GEG37" s="116"/>
      <c r="GEJ37" s="15"/>
      <c r="GEK37" s="15"/>
      <c r="GEQ37" s="118"/>
      <c r="GER37" s="117"/>
      <c r="GES37" s="105"/>
      <c r="GET37" s="117"/>
      <c r="GFB37" s="116"/>
      <c r="GFE37" s="15"/>
      <c r="GFF37" s="15"/>
      <c r="GFL37" s="118"/>
      <c r="GFM37" s="117"/>
      <c r="GFN37" s="105"/>
      <c r="GFO37" s="117"/>
      <c r="GFW37" s="116"/>
      <c r="GFZ37" s="15"/>
      <c r="GGA37" s="15"/>
      <c r="GGG37" s="118"/>
      <c r="GGH37" s="117"/>
      <c r="GGI37" s="105"/>
      <c r="GGJ37" s="117"/>
      <c r="GGR37" s="116"/>
      <c r="GGU37" s="15"/>
      <c r="GGV37" s="15"/>
      <c r="GHB37" s="118"/>
      <c r="GHC37" s="117"/>
      <c r="GHD37" s="105"/>
      <c r="GHE37" s="117"/>
      <c r="GHM37" s="116"/>
      <c r="GHP37" s="15"/>
      <c r="GHQ37" s="15"/>
      <c r="GHW37" s="118"/>
      <c r="GHX37" s="117"/>
      <c r="GHY37" s="105"/>
      <c r="GHZ37" s="117"/>
      <c r="GIH37" s="116"/>
      <c r="GIK37" s="15"/>
      <c r="GIL37" s="15"/>
      <c r="GIR37" s="118"/>
      <c r="GIS37" s="117"/>
      <c r="GIT37" s="105"/>
      <c r="GIU37" s="117"/>
      <c r="GJC37" s="116"/>
      <c r="GJF37" s="15"/>
      <c r="GJG37" s="15"/>
      <c r="GJM37" s="118"/>
      <c r="GJN37" s="117"/>
      <c r="GJO37" s="105"/>
      <c r="GJP37" s="117"/>
      <c r="GJX37" s="116"/>
      <c r="GKA37" s="15"/>
      <c r="GKB37" s="15"/>
      <c r="GKH37" s="118"/>
      <c r="GKI37" s="117"/>
      <c r="GKJ37" s="105"/>
      <c r="GKK37" s="117"/>
      <c r="GKS37" s="116"/>
      <c r="GKV37" s="15"/>
      <c r="GKW37" s="15"/>
      <c r="GLC37" s="118"/>
      <c r="GLD37" s="117"/>
      <c r="GLE37" s="105"/>
      <c r="GLF37" s="117"/>
      <c r="GLN37" s="116"/>
      <c r="GLQ37" s="15"/>
      <c r="GLR37" s="15"/>
      <c r="GLX37" s="118"/>
      <c r="GLY37" s="117"/>
      <c r="GLZ37" s="105"/>
      <c r="GMA37" s="117"/>
      <c r="GMI37" s="116"/>
      <c r="GML37" s="15"/>
      <c r="GMM37" s="15"/>
      <c r="GMS37" s="118"/>
      <c r="GMT37" s="117"/>
      <c r="GMU37" s="105"/>
      <c r="GMV37" s="117"/>
      <c r="GND37" s="116"/>
      <c r="GNG37" s="15"/>
      <c r="GNH37" s="15"/>
      <c r="GNN37" s="118"/>
      <c r="GNO37" s="117"/>
      <c r="GNP37" s="105"/>
      <c r="GNQ37" s="117"/>
      <c r="GNY37" s="116"/>
      <c r="GOB37" s="15"/>
      <c r="GOC37" s="15"/>
      <c r="GOI37" s="118"/>
      <c r="GOJ37" s="117"/>
      <c r="GOK37" s="105"/>
      <c r="GOL37" s="117"/>
      <c r="GOT37" s="116"/>
      <c r="GOW37" s="15"/>
      <c r="GOX37" s="15"/>
      <c r="GPD37" s="118"/>
      <c r="GPE37" s="117"/>
      <c r="GPF37" s="105"/>
      <c r="GPG37" s="117"/>
      <c r="GPO37" s="116"/>
      <c r="GPR37" s="15"/>
      <c r="GPS37" s="15"/>
      <c r="GPY37" s="118"/>
      <c r="GPZ37" s="117"/>
      <c r="GQA37" s="105"/>
      <c r="GQB37" s="117"/>
      <c r="GQJ37" s="116"/>
      <c r="GQM37" s="15"/>
      <c r="GQN37" s="15"/>
      <c r="GQT37" s="118"/>
      <c r="GQU37" s="117"/>
      <c r="GQV37" s="105"/>
      <c r="GQW37" s="117"/>
      <c r="GRE37" s="116"/>
      <c r="GRH37" s="15"/>
      <c r="GRI37" s="15"/>
      <c r="GRO37" s="118"/>
      <c r="GRP37" s="117"/>
      <c r="GRQ37" s="105"/>
      <c r="GRR37" s="117"/>
      <c r="GRZ37" s="116"/>
      <c r="GSC37" s="15"/>
      <c r="GSD37" s="15"/>
      <c r="GSJ37" s="118"/>
      <c r="GSK37" s="117"/>
      <c r="GSL37" s="105"/>
      <c r="GSM37" s="117"/>
      <c r="GSU37" s="116"/>
      <c r="GSX37" s="15"/>
      <c r="GSY37" s="15"/>
      <c r="GTE37" s="118"/>
      <c r="GTF37" s="117"/>
      <c r="GTG37" s="105"/>
      <c r="GTH37" s="117"/>
      <c r="GTP37" s="116"/>
      <c r="GTS37" s="15"/>
      <c r="GTT37" s="15"/>
      <c r="GTZ37" s="118"/>
      <c r="GUA37" s="117"/>
      <c r="GUB37" s="105"/>
      <c r="GUC37" s="117"/>
      <c r="GUK37" s="116"/>
      <c r="GUN37" s="15"/>
      <c r="GUO37" s="15"/>
      <c r="GUU37" s="118"/>
      <c r="GUV37" s="117"/>
      <c r="GUW37" s="105"/>
      <c r="GUX37" s="117"/>
      <c r="GVF37" s="116"/>
      <c r="GVI37" s="15"/>
      <c r="GVJ37" s="15"/>
      <c r="GVP37" s="118"/>
      <c r="GVQ37" s="117"/>
      <c r="GVR37" s="105"/>
      <c r="GVS37" s="117"/>
      <c r="GWA37" s="116"/>
      <c r="GWD37" s="15"/>
      <c r="GWE37" s="15"/>
      <c r="GWK37" s="118"/>
      <c r="GWL37" s="117"/>
      <c r="GWM37" s="105"/>
      <c r="GWN37" s="117"/>
      <c r="GWV37" s="116"/>
      <c r="GWY37" s="15"/>
      <c r="GWZ37" s="15"/>
      <c r="GXF37" s="118"/>
      <c r="GXG37" s="117"/>
      <c r="GXH37" s="105"/>
      <c r="GXI37" s="117"/>
      <c r="GXQ37" s="116"/>
      <c r="GXT37" s="15"/>
      <c r="GXU37" s="15"/>
      <c r="GYA37" s="118"/>
      <c r="GYB37" s="117"/>
      <c r="GYC37" s="105"/>
      <c r="GYD37" s="117"/>
      <c r="GYL37" s="116"/>
      <c r="GYO37" s="15"/>
      <c r="GYP37" s="15"/>
      <c r="GYV37" s="118"/>
      <c r="GYW37" s="117"/>
      <c r="GYX37" s="105"/>
      <c r="GYY37" s="117"/>
      <c r="GZG37" s="116"/>
      <c r="GZJ37" s="15"/>
      <c r="GZK37" s="15"/>
      <c r="GZQ37" s="118"/>
      <c r="GZR37" s="117"/>
      <c r="GZS37" s="105"/>
      <c r="GZT37" s="117"/>
      <c r="HAB37" s="116"/>
      <c r="HAE37" s="15"/>
      <c r="HAF37" s="15"/>
      <c r="HAL37" s="118"/>
      <c r="HAM37" s="117"/>
      <c r="HAN37" s="105"/>
      <c r="HAO37" s="117"/>
      <c r="HAW37" s="116"/>
      <c r="HAZ37" s="15"/>
      <c r="HBA37" s="15"/>
      <c r="HBG37" s="118"/>
      <c r="HBH37" s="117"/>
      <c r="HBI37" s="105"/>
      <c r="HBJ37" s="117"/>
      <c r="HBR37" s="116"/>
      <c r="HBU37" s="15"/>
      <c r="HBV37" s="15"/>
      <c r="HCB37" s="118"/>
      <c r="HCC37" s="117"/>
      <c r="HCD37" s="105"/>
      <c r="HCE37" s="117"/>
      <c r="HCM37" s="116"/>
      <c r="HCP37" s="15"/>
      <c r="HCQ37" s="15"/>
      <c r="HCW37" s="118"/>
      <c r="HCX37" s="117"/>
      <c r="HCY37" s="105"/>
      <c r="HCZ37" s="117"/>
      <c r="HDH37" s="116"/>
      <c r="HDK37" s="15"/>
      <c r="HDL37" s="15"/>
      <c r="HDR37" s="118"/>
      <c r="HDS37" s="117"/>
      <c r="HDT37" s="105"/>
      <c r="HDU37" s="117"/>
      <c r="HEC37" s="116"/>
      <c r="HEF37" s="15"/>
      <c r="HEG37" s="15"/>
      <c r="HEM37" s="118"/>
      <c r="HEN37" s="117"/>
      <c r="HEO37" s="105"/>
      <c r="HEP37" s="117"/>
      <c r="HEX37" s="116"/>
      <c r="HFA37" s="15"/>
      <c r="HFB37" s="15"/>
      <c r="HFH37" s="118"/>
      <c r="HFI37" s="117"/>
      <c r="HFJ37" s="105"/>
      <c r="HFK37" s="117"/>
      <c r="HFS37" s="116"/>
      <c r="HFV37" s="15"/>
      <c r="HFW37" s="15"/>
      <c r="HGC37" s="118"/>
      <c r="HGD37" s="117"/>
      <c r="HGE37" s="105"/>
      <c r="HGF37" s="117"/>
      <c r="HGN37" s="116"/>
      <c r="HGQ37" s="15"/>
      <c r="HGR37" s="15"/>
      <c r="HGX37" s="118"/>
      <c r="HGY37" s="117"/>
      <c r="HGZ37" s="105"/>
      <c r="HHA37" s="117"/>
      <c r="HHI37" s="116"/>
      <c r="HHL37" s="15"/>
      <c r="HHM37" s="15"/>
      <c r="HHS37" s="118"/>
      <c r="HHT37" s="117"/>
      <c r="HHU37" s="105"/>
      <c r="HHV37" s="117"/>
      <c r="HID37" s="116"/>
      <c r="HIG37" s="15"/>
      <c r="HIH37" s="15"/>
      <c r="HIN37" s="118"/>
      <c r="HIO37" s="117"/>
      <c r="HIP37" s="105"/>
      <c r="HIQ37" s="117"/>
      <c r="HIY37" s="116"/>
      <c r="HJB37" s="15"/>
      <c r="HJC37" s="15"/>
      <c r="HJI37" s="118"/>
      <c r="HJJ37" s="117"/>
      <c r="HJK37" s="105"/>
      <c r="HJL37" s="117"/>
      <c r="HJT37" s="116"/>
      <c r="HJW37" s="15"/>
      <c r="HJX37" s="15"/>
      <c r="HKD37" s="118"/>
      <c r="HKE37" s="117"/>
      <c r="HKF37" s="105"/>
      <c r="HKG37" s="117"/>
      <c r="HKO37" s="116"/>
      <c r="HKR37" s="15"/>
      <c r="HKS37" s="15"/>
      <c r="HKY37" s="118"/>
      <c r="HKZ37" s="117"/>
      <c r="HLA37" s="105"/>
      <c r="HLB37" s="117"/>
      <c r="HLJ37" s="116"/>
      <c r="HLM37" s="15"/>
      <c r="HLN37" s="15"/>
      <c r="HLT37" s="118"/>
      <c r="HLU37" s="117"/>
      <c r="HLV37" s="105"/>
      <c r="HLW37" s="117"/>
      <c r="HME37" s="116"/>
      <c r="HMH37" s="15"/>
      <c r="HMI37" s="15"/>
      <c r="HMO37" s="118"/>
      <c r="HMP37" s="117"/>
      <c r="HMQ37" s="105"/>
      <c r="HMR37" s="117"/>
      <c r="HMZ37" s="116"/>
      <c r="HNC37" s="15"/>
      <c r="HND37" s="15"/>
      <c r="HNJ37" s="118"/>
      <c r="HNK37" s="117"/>
      <c r="HNL37" s="105"/>
      <c r="HNM37" s="117"/>
      <c r="HNU37" s="116"/>
      <c r="HNX37" s="15"/>
      <c r="HNY37" s="15"/>
      <c r="HOE37" s="118"/>
      <c r="HOF37" s="117"/>
      <c r="HOG37" s="105"/>
      <c r="HOH37" s="117"/>
      <c r="HOP37" s="116"/>
      <c r="HOS37" s="15"/>
      <c r="HOT37" s="15"/>
      <c r="HOZ37" s="118"/>
      <c r="HPA37" s="117"/>
      <c r="HPB37" s="105"/>
      <c r="HPC37" s="117"/>
      <c r="HPK37" s="116"/>
      <c r="HPN37" s="15"/>
      <c r="HPO37" s="15"/>
      <c r="HPU37" s="118"/>
      <c r="HPV37" s="117"/>
      <c r="HPW37" s="105"/>
      <c r="HPX37" s="117"/>
      <c r="HQF37" s="116"/>
      <c r="HQI37" s="15"/>
      <c r="HQJ37" s="15"/>
      <c r="HQP37" s="118"/>
      <c r="HQQ37" s="117"/>
      <c r="HQR37" s="105"/>
      <c r="HQS37" s="117"/>
      <c r="HRA37" s="116"/>
      <c r="HRD37" s="15"/>
      <c r="HRE37" s="15"/>
      <c r="HRK37" s="118"/>
      <c r="HRL37" s="117"/>
      <c r="HRM37" s="105"/>
      <c r="HRN37" s="117"/>
      <c r="HRV37" s="116"/>
      <c r="HRY37" s="15"/>
      <c r="HRZ37" s="15"/>
      <c r="HSF37" s="118"/>
      <c r="HSG37" s="117"/>
      <c r="HSH37" s="105"/>
      <c r="HSI37" s="117"/>
      <c r="HSQ37" s="116"/>
      <c r="HST37" s="15"/>
      <c r="HSU37" s="15"/>
      <c r="HTA37" s="118"/>
      <c r="HTB37" s="117"/>
      <c r="HTC37" s="105"/>
      <c r="HTD37" s="117"/>
      <c r="HTL37" s="116"/>
      <c r="HTO37" s="15"/>
      <c r="HTP37" s="15"/>
      <c r="HTV37" s="118"/>
      <c r="HTW37" s="117"/>
      <c r="HTX37" s="105"/>
      <c r="HTY37" s="117"/>
      <c r="HUG37" s="116"/>
      <c r="HUJ37" s="15"/>
      <c r="HUK37" s="15"/>
      <c r="HUQ37" s="118"/>
      <c r="HUR37" s="117"/>
      <c r="HUS37" s="105"/>
      <c r="HUT37" s="117"/>
      <c r="HVB37" s="116"/>
      <c r="HVE37" s="15"/>
      <c r="HVF37" s="15"/>
      <c r="HVL37" s="118"/>
      <c r="HVM37" s="117"/>
      <c r="HVN37" s="105"/>
      <c r="HVO37" s="117"/>
      <c r="HVW37" s="116"/>
      <c r="HVZ37" s="15"/>
      <c r="HWA37" s="15"/>
      <c r="HWG37" s="118"/>
      <c r="HWH37" s="117"/>
      <c r="HWI37" s="105"/>
      <c r="HWJ37" s="117"/>
      <c r="HWR37" s="116"/>
      <c r="HWU37" s="15"/>
      <c r="HWV37" s="15"/>
      <c r="HXB37" s="118"/>
      <c r="HXC37" s="117"/>
      <c r="HXD37" s="105"/>
      <c r="HXE37" s="117"/>
      <c r="HXM37" s="116"/>
      <c r="HXP37" s="15"/>
      <c r="HXQ37" s="15"/>
      <c r="HXW37" s="118"/>
      <c r="HXX37" s="117"/>
      <c r="HXY37" s="105"/>
      <c r="HXZ37" s="117"/>
      <c r="HYH37" s="116"/>
      <c r="HYK37" s="15"/>
      <c r="HYL37" s="15"/>
      <c r="HYR37" s="118"/>
      <c r="HYS37" s="117"/>
      <c r="HYT37" s="105"/>
      <c r="HYU37" s="117"/>
      <c r="HZC37" s="116"/>
      <c r="HZF37" s="15"/>
      <c r="HZG37" s="15"/>
      <c r="HZM37" s="118"/>
      <c r="HZN37" s="117"/>
      <c r="HZO37" s="105"/>
      <c r="HZP37" s="117"/>
      <c r="HZX37" s="116"/>
      <c r="IAA37" s="15"/>
      <c r="IAB37" s="15"/>
      <c r="IAH37" s="118"/>
      <c r="IAI37" s="117"/>
      <c r="IAJ37" s="105"/>
      <c r="IAK37" s="117"/>
      <c r="IAS37" s="116"/>
      <c r="IAV37" s="15"/>
      <c r="IAW37" s="15"/>
      <c r="IBC37" s="118"/>
      <c r="IBD37" s="117"/>
      <c r="IBE37" s="105"/>
      <c r="IBF37" s="117"/>
      <c r="IBN37" s="116"/>
      <c r="IBQ37" s="15"/>
      <c r="IBR37" s="15"/>
      <c r="IBX37" s="118"/>
      <c r="IBY37" s="117"/>
      <c r="IBZ37" s="105"/>
      <c r="ICA37" s="117"/>
      <c r="ICI37" s="116"/>
      <c r="ICL37" s="15"/>
      <c r="ICM37" s="15"/>
      <c r="ICS37" s="118"/>
      <c r="ICT37" s="117"/>
      <c r="ICU37" s="105"/>
      <c r="ICV37" s="117"/>
      <c r="IDD37" s="116"/>
      <c r="IDG37" s="15"/>
      <c r="IDH37" s="15"/>
      <c r="IDN37" s="118"/>
      <c r="IDO37" s="117"/>
      <c r="IDP37" s="105"/>
      <c r="IDQ37" s="117"/>
      <c r="IDY37" s="116"/>
      <c r="IEB37" s="15"/>
      <c r="IEC37" s="15"/>
      <c r="IEI37" s="118"/>
      <c r="IEJ37" s="117"/>
      <c r="IEK37" s="105"/>
      <c r="IEL37" s="117"/>
      <c r="IET37" s="116"/>
      <c r="IEW37" s="15"/>
      <c r="IEX37" s="15"/>
      <c r="IFD37" s="118"/>
      <c r="IFE37" s="117"/>
      <c r="IFF37" s="105"/>
      <c r="IFG37" s="117"/>
      <c r="IFO37" s="116"/>
      <c r="IFR37" s="15"/>
      <c r="IFS37" s="15"/>
      <c r="IFY37" s="118"/>
      <c r="IFZ37" s="117"/>
      <c r="IGA37" s="105"/>
      <c r="IGB37" s="117"/>
      <c r="IGJ37" s="116"/>
      <c r="IGM37" s="15"/>
      <c r="IGN37" s="15"/>
      <c r="IGT37" s="118"/>
      <c r="IGU37" s="117"/>
      <c r="IGV37" s="105"/>
      <c r="IGW37" s="117"/>
      <c r="IHE37" s="116"/>
      <c r="IHH37" s="15"/>
      <c r="IHI37" s="15"/>
      <c r="IHO37" s="118"/>
      <c r="IHP37" s="117"/>
      <c r="IHQ37" s="105"/>
      <c r="IHR37" s="117"/>
      <c r="IHZ37" s="116"/>
      <c r="IIC37" s="15"/>
      <c r="IID37" s="15"/>
      <c r="IIJ37" s="118"/>
      <c r="IIK37" s="117"/>
      <c r="IIL37" s="105"/>
      <c r="IIM37" s="117"/>
      <c r="IIU37" s="116"/>
      <c r="IIX37" s="15"/>
      <c r="IIY37" s="15"/>
      <c r="IJE37" s="118"/>
      <c r="IJF37" s="117"/>
      <c r="IJG37" s="105"/>
      <c r="IJH37" s="117"/>
      <c r="IJP37" s="116"/>
      <c r="IJS37" s="15"/>
      <c r="IJT37" s="15"/>
      <c r="IJZ37" s="118"/>
      <c r="IKA37" s="117"/>
      <c r="IKB37" s="105"/>
      <c r="IKC37" s="117"/>
      <c r="IKK37" s="116"/>
      <c r="IKN37" s="15"/>
      <c r="IKO37" s="15"/>
      <c r="IKU37" s="118"/>
      <c r="IKV37" s="117"/>
      <c r="IKW37" s="105"/>
      <c r="IKX37" s="117"/>
      <c r="ILF37" s="116"/>
      <c r="ILI37" s="15"/>
      <c r="ILJ37" s="15"/>
      <c r="ILP37" s="118"/>
      <c r="ILQ37" s="117"/>
      <c r="ILR37" s="105"/>
      <c r="ILS37" s="117"/>
      <c r="IMA37" s="116"/>
      <c r="IMD37" s="15"/>
      <c r="IME37" s="15"/>
      <c r="IMK37" s="118"/>
      <c r="IML37" s="117"/>
      <c r="IMM37" s="105"/>
      <c r="IMN37" s="117"/>
      <c r="IMV37" s="116"/>
      <c r="IMY37" s="15"/>
      <c r="IMZ37" s="15"/>
      <c r="INF37" s="118"/>
      <c r="ING37" s="117"/>
      <c r="INH37" s="105"/>
      <c r="INI37" s="117"/>
      <c r="INQ37" s="116"/>
      <c r="INT37" s="15"/>
      <c r="INU37" s="15"/>
      <c r="IOA37" s="118"/>
      <c r="IOB37" s="117"/>
      <c r="IOC37" s="105"/>
      <c r="IOD37" s="117"/>
      <c r="IOL37" s="116"/>
      <c r="IOO37" s="15"/>
      <c r="IOP37" s="15"/>
      <c r="IOV37" s="118"/>
      <c r="IOW37" s="117"/>
      <c r="IOX37" s="105"/>
      <c r="IOY37" s="117"/>
      <c r="IPG37" s="116"/>
      <c r="IPJ37" s="15"/>
      <c r="IPK37" s="15"/>
      <c r="IPQ37" s="118"/>
      <c r="IPR37" s="117"/>
      <c r="IPS37" s="105"/>
      <c r="IPT37" s="117"/>
      <c r="IQB37" s="116"/>
      <c r="IQE37" s="15"/>
      <c r="IQF37" s="15"/>
      <c r="IQL37" s="118"/>
      <c r="IQM37" s="117"/>
      <c r="IQN37" s="105"/>
      <c r="IQO37" s="117"/>
      <c r="IQW37" s="116"/>
      <c r="IQZ37" s="15"/>
      <c r="IRA37" s="15"/>
      <c r="IRG37" s="118"/>
      <c r="IRH37" s="117"/>
      <c r="IRI37" s="105"/>
      <c r="IRJ37" s="117"/>
      <c r="IRR37" s="116"/>
      <c r="IRU37" s="15"/>
      <c r="IRV37" s="15"/>
      <c r="ISB37" s="118"/>
      <c r="ISC37" s="117"/>
      <c r="ISD37" s="105"/>
      <c r="ISE37" s="117"/>
      <c r="ISM37" s="116"/>
      <c r="ISP37" s="15"/>
      <c r="ISQ37" s="15"/>
      <c r="ISW37" s="118"/>
      <c r="ISX37" s="117"/>
      <c r="ISY37" s="105"/>
      <c r="ISZ37" s="117"/>
      <c r="ITH37" s="116"/>
      <c r="ITK37" s="15"/>
      <c r="ITL37" s="15"/>
      <c r="ITR37" s="118"/>
      <c r="ITS37" s="117"/>
      <c r="ITT37" s="105"/>
      <c r="ITU37" s="117"/>
      <c r="IUC37" s="116"/>
      <c r="IUF37" s="15"/>
      <c r="IUG37" s="15"/>
      <c r="IUM37" s="118"/>
      <c r="IUN37" s="117"/>
      <c r="IUO37" s="105"/>
      <c r="IUP37" s="117"/>
      <c r="IUX37" s="116"/>
      <c r="IVA37" s="15"/>
      <c r="IVB37" s="15"/>
      <c r="IVH37" s="118"/>
      <c r="IVI37" s="117"/>
      <c r="IVJ37" s="105"/>
      <c r="IVK37" s="117"/>
      <c r="IVS37" s="116"/>
      <c r="IVV37" s="15"/>
      <c r="IVW37" s="15"/>
      <c r="IWC37" s="118"/>
      <c r="IWD37" s="117"/>
      <c r="IWE37" s="105"/>
      <c r="IWF37" s="117"/>
      <c r="IWN37" s="116"/>
      <c r="IWQ37" s="15"/>
      <c r="IWR37" s="15"/>
      <c r="IWX37" s="118"/>
      <c r="IWY37" s="117"/>
      <c r="IWZ37" s="105"/>
      <c r="IXA37" s="117"/>
      <c r="IXI37" s="116"/>
      <c r="IXL37" s="15"/>
      <c r="IXM37" s="15"/>
      <c r="IXS37" s="118"/>
      <c r="IXT37" s="117"/>
      <c r="IXU37" s="105"/>
      <c r="IXV37" s="117"/>
      <c r="IYD37" s="116"/>
      <c r="IYG37" s="15"/>
      <c r="IYH37" s="15"/>
      <c r="IYN37" s="118"/>
      <c r="IYO37" s="117"/>
      <c r="IYP37" s="105"/>
      <c r="IYQ37" s="117"/>
      <c r="IYY37" s="116"/>
      <c r="IZB37" s="15"/>
      <c r="IZC37" s="15"/>
      <c r="IZI37" s="118"/>
      <c r="IZJ37" s="117"/>
      <c r="IZK37" s="105"/>
      <c r="IZL37" s="117"/>
      <c r="IZT37" s="116"/>
      <c r="IZW37" s="15"/>
      <c r="IZX37" s="15"/>
      <c r="JAD37" s="118"/>
      <c r="JAE37" s="117"/>
      <c r="JAF37" s="105"/>
      <c r="JAG37" s="117"/>
      <c r="JAO37" s="116"/>
      <c r="JAR37" s="15"/>
      <c r="JAS37" s="15"/>
      <c r="JAY37" s="118"/>
      <c r="JAZ37" s="117"/>
      <c r="JBA37" s="105"/>
      <c r="JBB37" s="117"/>
      <c r="JBJ37" s="116"/>
      <c r="JBM37" s="15"/>
      <c r="JBN37" s="15"/>
      <c r="JBT37" s="118"/>
      <c r="JBU37" s="117"/>
      <c r="JBV37" s="105"/>
      <c r="JBW37" s="117"/>
      <c r="JCE37" s="116"/>
      <c r="JCH37" s="15"/>
      <c r="JCI37" s="15"/>
      <c r="JCO37" s="118"/>
      <c r="JCP37" s="117"/>
      <c r="JCQ37" s="105"/>
      <c r="JCR37" s="117"/>
      <c r="JCZ37" s="116"/>
      <c r="JDC37" s="15"/>
      <c r="JDD37" s="15"/>
      <c r="JDJ37" s="118"/>
      <c r="JDK37" s="117"/>
      <c r="JDL37" s="105"/>
      <c r="JDM37" s="117"/>
      <c r="JDU37" s="116"/>
      <c r="JDX37" s="15"/>
      <c r="JDY37" s="15"/>
      <c r="JEE37" s="118"/>
      <c r="JEF37" s="117"/>
      <c r="JEG37" s="105"/>
      <c r="JEH37" s="117"/>
      <c r="JEP37" s="116"/>
      <c r="JES37" s="15"/>
      <c r="JET37" s="15"/>
      <c r="JEZ37" s="118"/>
      <c r="JFA37" s="117"/>
      <c r="JFB37" s="105"/>
      <c r="JFC37" s="117"/>
      <c r="JFK37" s="116"/>
      <c r="JFN37" s="15"/>
      <c r="JFO37" s="15"/>
      <c r="JFU37" s="118"/>
      <c r="JFV37" s="117"/>
      <c r="JFW37" s="105"/>
      <c r="JFX37" s="117"/>
      <c r="JGF37" s="116"/>
      <c r="JGI37" s="15"/>
      <c r="JGJ37" s="15"/>
      <c r="JGP37" s="118"/>
      <c r="JGQ37" s="117"/>
      <c r="JGR37" s="105"/>
      <c r="JGS37" s="117"/>
      <c r="JHA37" s="116"/>
      <c r="JHD37" s="15"/>
      <c r="JHE37" s="15"/>
      <c r="JHK37" s="118"/>
      <c r="JHL37" s="117"/>
      <c r="JHM37" s="105"/>
      <c r="JHN37" s="117"/>
      <c r="JHV37" s="116"/>
      <c r="JHY37" s="15"/>
      <c r="JHZ37" s="15"/>
      <c r="JIF37" s="118"/>
      <c r="JIG37" s="117"/>
      <c r="JIH37" s="105"/>
      <c r="JII37" s="117"/>
      <c r="JIQ37" s="116"/>
      <c r="JIT37" s="15"/>
      <c r="JIU37" s="15"/>
      <c r="JJA37" s="118"/>
      <c r="JJB37" s="117"/>
      <c r="JJC37" s="105"/>
      <c r="JJD37" s="117"/>
      <c r="JJL37" s="116"/>
      <c r="JJO37" s="15"/>
      <c r="JJP37" s="15"/>
      <c r="JJV37" s="118"/>
      <c r="JJW37" s="117"/>
      <c r="JJX37" s="105"/>
      <c r="JJY37" s="117"/>
      <c r="JKG37" s="116"/>
      <c r="JKJ37" s="15"/>
      <c r="JKK37" s="15"/>
      <c r="JKQ37" s="118"/>
      <c r="JKR37" s="117"/>
      <c r="JKS37" s="105"/>
      <c r="JKT37" s="117"/>
      <c r="JLB37" s="116"/>
      <c r="JLE37" s="15"/>
      <c r="JLF37" s="15"/>
      <c r="JLL37" s="118"/>
      <c r="JLM37" s="117"/>
      <c r="JLN37" s="105"/>
      <c r="JLO37" s="117"/>
      <c r="JLW37" s="116"/>
      <c r="JLZ37" s="15"/>
      <c r="JMA37" s="15"/>
      <c r="JMG37" s="118"/>
      <c r="JMH37" s="117"/>
      <c r="JMI37" s="105"/>
      <c r="JMJ37" s="117"/>
      <c r="JMR37" s="116"/>
      <c r="JMU37" s="15"/>
      <c r="JMV37" s="15"/>
      <c r="JNB37" s="118"/>
      <c r="JNC37" s="117"/>
      <c r="JND37" s="105"/>
      <c r="JNE37" s="117"/>
      <c r="JNM37" s="116"/>
      <c r="JNP37" s="15"/>
      <c r="JNQ37" s="15"/>
      <c r="JNW37" s="118"/>
      <c r="JNX37" s="117"/>
      <c r="JNY37" s="105"/>
      <c r="JNZ37" s="117"/>
      <c r="JOH37" s="116"/>
      <c r="JOK37" s="15"/>
      <c r="JOL37" s="15"/>
      <c r="JOR37" s="118"/>
      <c r="JOS37" s="117"/>
      <c r="JOT37" s="105"/>
      <c r="JOU37" s="117"/>
      <c r="JPC37" s="116"/>
      <c r="JPF37" s="15"/>
      <c r="JPG37" s="15"/>
      <c r="JPM37" s="118"/>
      <c r="JPN37" s="117"/>
      <c r="JPO37" s="105"/>
      <c r="JPP37" s="117"/>
      <c r="JPX37" s="116"/>
      <c r="JQA37" s="15"/>
      <c r="JQB37" s="15"/>
      <c r="JQH37" s="118"/>
      <c r="JQI37" s="117"/>
      <c r="JQJ37" s="105"/>
      <c r="JQK37" s="117"/>
      <c r="JQS37" s="116"/>
      <c r="JQV37" s="15"/>
      <c r="JQW37" s="15"/>
      <c r="JRC37" s="118"/>
      <c r="JRD37" s="117"/>
      <c r="JRE37" s="105"/>
      <c r="JRF37" s="117"/>
      <c r="JRN37" s="116"/>
      <c r="JRQ37" s="15"/>
      <c r="JRR37" s="15"/>
      <c r="JRX37" s="118"/>
      <c r="JRY37" s="117"/>
      <c r="JRZ37" s="105"/>
      <c r="JSA37" s="117"/>
      <c r="JSI37" s="116"/>
      <c r="JSL37" s="15"/>
      <c r="JSM37" s="15"/>
      <c r="JSS37" s="118"/>
      <c r="JST37" s="117"/>
      <c r="JSU37" s="105"/>
      <c r="JSV37" s="117"/>
      <c r="JTD37" s="116"/>
      <c r="JTG37" s="15"/>
      <c r="JTH37" s="15"/>
      <c r="JTN37" s="118"/>
      <c r="JTO37" s="117"/>
      <c r="JTP37" s="105"/>
      <c r="JTQ37" s="117"/>
      <c r="JTY37" s="116"/>
      <c r="JUB37" s="15"/>
      <c r="JUC37" s="15"/>
      <c r="JUI37" s="118"/>
      <c r="JUJ37" s="117"/>
      <c r="JUK37" s="105"/>
      <c r="JUL37" s="117"/>
      <c r="JUT37" s="116"/>
      <c r="JUW37" s="15"/>
      <c r="JUX37" s="15"/>
      <c r="JVD37" s="118"/>
      <c r="JVE37" s="117"/>
      <c r="JVF37" s="105"/>
      <c r="JVG37" s="117"/>
      <c r="JVO37" s="116"/>
      <c r="JVR37" s="15"/>
      <c r="JVS37" s="15"/>
      <c r="JVY37" s="118"/>
      <c r="JVZ37" s="117"/>
      <c r="JWA37" s="105"/>
      <c r="JWB37" s="117"/>
      <c r="JWJ37" s="116"/>
      <c r="JWM37" s="15"/>
      <c r="JWN37" s="15"/>
      <c r="JWT37" s="118"/>
      <c r="JWU37" s="117"/>
      <c r="JWV37" s="105"/>
      <c r="JWW37" s="117"/>
      <c r="JXE37" s="116"/>
      <c r="JXH37" s="15"/>
      <c r="JXI37" s="15"/>
      <c r="JXO37" s="118"/>
      <c r="JXP37" s="117"/>
      <c r="JXQ37" s="105"/>
      <c r="JXR37" s="117"/>
      <c r="JXZ37" s="116"/>
      <c r="JYC37" s="15"/>
      <c r="JYD37" s="15"/>
      <c r="JYJ37" s="118"/>
      <c r="JYK37" s="117"/>
      <c r="JYL37" s="105"/>
      <c r="JYM37" s="117"/>
      <c r="JYU37" s="116"/>
      <c r="JYX37" s="15"/>
      <c r="JYY37" s="15"/>
      <c r="JZE37" s="118"/>
      <c r="JZF37" s="117"/>
      <c r="JZG37" s="105"/>
      <c r="JZH37" s="117"/>
      <c r="JZP37" s="116"/>
      <c r="JZS37" s="15"/>
      <c r="JZT37" s="15"/>
      <c r="JZZ37" s="118"/>
      <c r="KAA37" s="117"/>
      <c r="KAB37" s="105"/>
      <c r="KAC37" s="117"/>
      <c r="KAK37" s="116"/>
      <c r="KAN37" s="15"/>
      <c r="KAO37" s="15"/>
      <c r="KAU37" s="118"/>
      <c r="KAV37" s="117"/>
      <c r="KAW37" s="105"/>
      <c r="KAX37" s="117"/>
      <c r="KBF37" s="116"/>
      <c r="KBI37" s="15"/>
      <c r="KBJ37" s="15"/>
      <c r="KBP37" s="118"/>
      <c r="KBQ37" s="117"/>
      <c r="KBR37" s="105"/>
      <c r="KBS37" s="117"/>
      <c r="KCA37" s="116"/>
      <c r="KCD37" s="15"/>
      <c r="KCE37" s="15"/>
      <c r="KCK37" s="118"/>
      <c r="KCL37" s="117"/>
      <c r="KCM37" s="105"/>
      <c r="KCN37" s="117"/>
      <c r="KCV37" s="116"/>
      <c r="KCY37" s="15"/>
      <c r="KCZ37" s="15"/>
      <c r="KDF37" s="118"/>
      <c r="KDG37" s="117"/>
      <c r="KDH37" s="105"/>
      <c r="KDI37" s="117"/>
      <c r="KDQ37" s="116"/>
      <c r="KDT37" s="15"/>
      <c r="KDU37" s="15"/>
      <c r="KEA37" s="118"/>
      <c r="KEB37" s="117"/>
      <c r="KEC37" s="105"/>
      <c r="KED37" s="117"/>
      <c r="KEL37" s="116"/>
      <c r="KEO37" s="15"/>
      <c r="KEP37" s="15"/>
      <c r="KEV37" s="118"/>
      <c r="KEW37" s="117"/>
      <c r="KEX37" s="105"/>
      <c r="KEY37" s="117"/>
      <c r="KFG37" s="116"/>
      <c r="KFJ37" s="15"/>
      <c r="KFK37" s="15"/>
      <c r="KFQ37" s="118"/>
      <c r="KFR37" s="117"/>
      <c r="KFS37" s="105"/>
      <c r="KFT37" s="117"/>
      <c r="KGB37" s="116"/>
      <c r="KGE37" s="15"/>
      <c r="KGF37" s="15"/>
      <c r="KGL37" s="118"/>
      <c r="KGM37" s="117"/>
      <c r="KGN37" s="105"/>
      <c r="KGO37" s="117"/>
      <c r="KGW37" s="116"/>
      <c r="KGZ37" s="15"/>
      <c r="KHA37" s="15"/>
      <c r="KHG37" s="118"/>
      <c r="KHH37" s="117"/>
      <c r="KHI37" s="105"/>
      <c r="KHJ37" s="117"/>
      <c r="KHR37" s="116"/>
      <c r="KHU37" s="15"/>
      <c r="KHV37" s="15"/>
      <c r="KIB37" s="118"/>
      <c r="KIC37" s="117"/>
      <c r="KID37" s="105"/>
      <c r="KIE37" s="117"/>
      <c r="KIM37" s="116"/>
      <c r="KIP37" s="15"/>
      <c r="KIQ37" s="15"/>
      <c r="KIW37" s="118"/>
      <c r="KIX37" s="117"/>
      <c r="KIY37" s="105"/>
      <c r="KIZ37" s="117"/>
      <c r="KJH37" s="116"/>
      <c r="KJK37" s="15"/>
      <c r="KJL37" s="15"/>
      <c r="KJR37" s="118"/>
      <c r="KJS37" s="117"/>
      <c r="KJT37" s="105"/>
      <c r="KJU37" s="117"/>
      <c r="KKC37" s="116"/>
      <c r="KKF37" s="15"/>
      <c r="KKG37" s="15"/>
      <c r="KKM37" s="118"/>
      <c r="KKN37" s="117"/>
      <c r="KKO37" s="105"/>
      <c r="KKP37" s="117"/>
      <c r="KKX37" s="116"/>
      <c r="KLA37" s="15"/>
      <c r="KLB37" s="15"/>
      <c r="KLH37" s="118"/>
      <c r="KLI37" s="117"/>
      <c r="KLJ37" s="105"/>
      <c r="KLK37" s="117"/>
      <c r="KLS37" s="116"/>
      <c r="KLV37" s="15"/>
      <c r="KLW37" s="15"/>
      <c r="KMC37" s="118"/>
      <c r="KMD37" s="117"/>
      <c r="KME37" s="105"/>
      <c r="KMF37" s="117"/>
      <c r="KMN37" s="116"/>
      <c r="KMQ37" s="15"/>
      <c r="KMR37" s="15"/>
      <c r="KMX37" s="118"/>
      <c r="KMY37" s="117"/>
      <c r="KMZ37" s="105"/>
      <c r="KNA37" s="117"/>
      <c r="KNI37" s="116"/>
      <c r="KNL37" s="15"/>
      <c r="KNM37" s="15"/>
      <c r="KNS37" s="118"/>
      <c r="KNT37" s="117"/>
      <c r="KNU37" s="105"/>
      <c r="KNV37" s="117"/>
      <c r="KOD37" s="116"/>
      <c r="KOG37" s="15"/>
      <c r="KOH37" s="15"/>
      <c r="KON37" s="118"/>
      <c r="KOO37" s="117"/>
      <c r="KOP37" s="105"/>
      <c r="KOQ37" s="117"/>
      <c r="KOY37" s="116"/>
      <c r="KPB37" s="15"/>
      <c r="KPC37" s="15"/>
      <c r="KPI37" s="118"/>
      <c r="KPJ37" s="117"/>
      <c r="KPK37" s="105"/>
      <c r="KPL37" s="117"/>
      <c r="KPT37" s="116"/>
      <c r="KPW37" s="15"/>
      <c r="KPX37" s="15"/>
      <c r="KQD37" s="118"/>
      <c r="KQE37" s="117"/>
      <c r="KQF37" s="105"/>
      <c r="KQG37" s="117"/>
      <c r="KQO37" s="116"/>
      <c r="KQR37" s="15"/>
      <c r="KQS37" s="15"/>
      <c r="KQY37" s="118"/>
      <c r="KQZ37" s="117"/>
      <c r="KRA37" s="105"/>
      <c r="KRB37" s="117"/>
      <c r="KRJ37" s="116"/>
      <c r="KRM37" s="15"/>
      <c r="KRN37" s="15"/>
      <c r="KRT37" s="118"/>
      <c r="KRU37" s="117"/>
      <c r="KRV37" s="105"/>
      <c r="KRW37" s="117"/>
      <c r="KSE37" s="116"/>
      <c r="KSH37" s="15"/>
      <c r="KSI37" s="15"/>
      <c r="KSO37" s="118"/>
      <c r="KSP37" s="117"/>
      <c r="KSQ37" s="105"/>
      <c r="KSR37" s="117"/>
      <c r="KSZ37" s="116"/>
      <c r="KTC37" s="15"/>
      <c r="KTD37" s="15"/>
      <c r="KTJ37" s="118"/>
      <c r="KTK37" s="117"/>
      <c r="KTL37" s="105"/>
      <c r="KTM37" s="117"/>
      <c r="KTU37" s="116"/>
      <c r="KTX37" s="15"/>
      <c r="KTY37" s="15"/>
      <c r="KUE37" s="118"/>
      <c r="KUF37" s="117"/>
      <c r="KUG37" s="105"/>
      <c r="KUH37" s="117"/>
      <c r="KUP37" s="116"/>
      <c r="KUS37" s="15"/>
      <c r="KUT37" s="15"/>
      <c r="KUZ37" s="118"/>
      <c r="KVA37" s="117"/>
      <c r="KVB37" s="105"/>
      <c r="KVC37" s="117"/>
      <c r="KVK37" s="116"/>
      <c r="KVN37" s="15"/>
      <c r="KVO37" s="15"/>
      <c r="KVU37" s="118"/>
      <c r="KVV37" s="117"/>
      <c r="KVW37" s="105"/>
      <c r="KVX37" s="117"/>
      <c r="KWF37" s="116"/>
      <c r="KWI37" s="15"/>
      <c r="KWJ37" s="15"/>
      <c r="KWP37" s="118"/>
      <c r="KWQ37" s="117"/>
      <c r="KWR37" s="105"/>
      <c r="KWS37" s="117"/>
      <c r="KXA37" s="116"/>
      <c r="KXD37" s="15"/>
      <c r="KXE37" s="15"/>
      <c r="KXK37" s="118"/>
      <c r="KXL37" s="117"/>
      <c r="KXM37" s="105"/>
      <c r="KXN37" s="117"/>
      <c r="KXV37" s="116"/>
      <c r="KXY37" s="15"/>
      <c r="KXZ37" s="15"/>
      <c r="KYF37" s="118"/>
      <c r="KYG37" s="117"/>
      <c r="KYH37" s="105"/>
      <c r="KYI37" s="117"/>
      <c r="KYQ37" s="116"/>
      <c r="KYT37" s="15"/>
      <c r="KYU37" s="15"/>
      <c r="KZA37" s="118"/>
      <c r="KZB37" s="117"/>
      <c r="KZC37" s="105"/>
      <c r="KZD37" s="117"/>
      <c r="KZL37" s="116"/>
      <c r="KZO37" s="15"/>
      <c r="KZP37" s="15"/>
      <c r="KZV37" s="118"/>
      <c r="KZW37" s="117"/>
      <c r="KZX37" s="105"/>
      <c r="KZY37" s="117"/>
      <c r="LAG37" s="116"/>
      <c r="LAJ37" s="15"/>
      <c r="LAK37" s="15"/>
      <c r="LAQ37" s="118"/>
      <c r="LAR37" s="117"/>
      <c r="LAS37" s="105"/>
      <c r="LAT37" s="117"/>
      <c r="LBB37" s="116"/>
      <c r="LBE37" s="15"/>
      <c r="LBF37" s="15"/>
      <c r="LBL37" s="118"/>
      <c r="LBM37" s="117"/>
      <c r="LBN37" s="105"/>
      <c r="LBO37" s="117"/>
      <c r="LBW37" s="116"/>
      <c r="LBZ37" s="15"/>
      <c r="LCA37" s="15"/>
      <c r="LCG37" s="118"/>
      <c r="LCH37" s="117"/>
      <c r="LCI37" s="105"/>
      <c r="LCJ37" s="117"/>
      <c r="LCR37" s="116"/>
      <c r="LCU37" s="15"/>
      <c r="LCV37" s="15"/>
      <c r="LDB37" s="118"/>
      <c r="LDC37" s="117"/>
      <c r="LDD37" s="105"/>
      <c r="LDE37" s="117"/>
      <c r="LDM37" s="116"/>
      <c r="LDP37" s="15"/>
      <c r="LDQ37" s="15"/>
      <c r="LDW37" s="118"/>
      <c r="LDX37" s="117"/>
      <c r="LDY37" s="105"/>
      <c r="LDZ37" s="117"/>
      <c r="LEH37" s="116"/>
      <c r="LEK37" s="15"/>
      <c r="LEL37" s="15"/>
      <c r="LER37" s="118"/>
      <c r="LES37" s="117"/>
      <c r="LET37" s="105"/>
      <c r="LEU37" s="117"/>
      <c r="LFC37" s="116"/>
      <c r="LFF37" s="15"/>
      <c r="LFG37" s="15"/>
      <c r="LFM37" s="118"/>
      <c r="LFN37" s="117"/>
      <c r="LFO37" s="105"/>
      <c r="LFP37" s="117"/>
      <c r="LFX37" s="116"/>
      <c r="LGA37" s="15"/>
      <c r="LGB37" s="15"/>
      <c r="LGH37" s="118"/>
      <c r="LGI37" s="117"/>
      <c r="LGJ37" s="105"/>
      <c r="LGK37" s="117"/>
      <c r="LGS37" s="116"/>
      <c r="LGV37" s="15"/>
      <c r="LGW37" s="15"/>
      <c r="LHC37" s="118"/>
      <c r="LHD37" s="117"/>
      <c r="LHE37" s="105"/>
      <c r="LHF37" s="117"/>
      <c r="LHN37" s="116"/>
      <c r="LHQ37" s="15"/>
      <c r="LHR37" s="15"/>
      <c r="LHX37" s="118"/>
      <c r="LHY37" s="117"/>
      <c r="LHZ37" s="105"/>
      <c r="LIA37" s="117"/>
      <c r="LII37" s="116"/>
      <c r="LIL37" s="15"/>
      <c r="LIM37" s="15"/>
      <c r="LIS37" s="118"/>
      <c r="LIT37" s="117"/>
      <c r="LIU37" s="105"/>
      <c r="LIV37" s="117"/>
      <c r="LJD37" s="116"/>
      <c r="LJG37" s="15"/>
      <c r="LJH37" s="15"/>
      <c r="LJN37" s="118"/>
      <c r="LJO37" s="117"/>
      <c r="LJP37" s="105"/>
      <c r="LJQ37" s="117"/>
      <c r="LJY37" s="116"/>
      <c r="LKB37" s="15"/>
      <c r="LKC37" s="15"/>
      <c r="LKI37" s="118"/>
      <c r="LKJ37" s="117"/>
      <c r="LKK37" s="105"/>
      <c r="LKL37" s="117"/>
      <c r="LKT37" s="116"/>
      <c r="LKW37" s="15"/>
      <c r="LKX37" s="15"/>
      <c r="LLD37" s="118"/>
      <c r="LLE37" s="117"/>
      <c r="LLF37" s="105"/>
      <c r="LLG37" s="117"/>
      <c r="LLO37" s="116"/>
      <c r="LLR37" s="15"/>
      <c r="LLS37" s="15"/>
      <c r="LLY37" s="118"/>
      <c r="LLZ37" s="117"/>
      <c r="LMA37" s="105"/>
      <c r="LMB37" s="117"/>
      <c r="LMJ37" s="116"/>
      <c r="LMM37" s="15"/>
      <c r="LMN37" s="15"/>
      <c r="LMT37" s="118"/>
      <c r="LMU37" s="117"/>
      <c r="LMV37" s="105"/>
      <c r="LMW37" s="117"/>
      <c r="LNE37" s="116"/>
      <c r="LNH37" s="15"/>
      <c r="LNI37" s="15"/>
      <c r="LNO37" s="118"/>
      <c r="LNP37" s="117"/>
      <c r="LNQ37" s="105"/>
      <c r="LNR37" s="117"/>
      <c r="LNZ37" s="116"/>
      <c r="LOC37" s="15"/>
      <c r="LOD37" s="15"/>
      <c r="LOJ37" s="118"/>
      <c r="LOK37" s="117"/>
      <c r="LOL37" s="105"/>
      <c r="LOM37" s="117"/>
      <c r="LOU37" s="116"/>
      <c r="LOX37" s="15"/>
      <c r="LOY37" s="15"/>
      <c r="LPE37" s="118"/>
      <c r="LPF37" s="117"/>
      <c r="LPG37" s="105"/>
      <c r="LPH37" s="117"/>
      <c r="LPP37" s="116"/>
      <c r="LPS37" s="15"/>
      <c r="LPT37" s="15"/>
      <c r="LPZ37" s="118"/>
      <c r="LQA37" s="117"/>
      <c r="LQB37" s="105"/>
      <c r="LQC37" s="117"/>
      <c r="LQK37" s="116"/>
      <c r="LQN37" s="15"/>
      <c r="LQO37" s="15"/>
      <c r="LQU37" s="118"/>
      <c r="LQV37" s="117"/>
      <c r="LQW37" s="105"/>
      <c r="LQX37" s="117"/>
      <c r="LRF37" s="116"/>
      <c r="LRI37" s="15"/>
      <c r="LRJ37" s="15"/>
      <c r="LRP37" s="118"/>
      <c r="LRQ37" s="117"/>
      <c r="LRR37" s="105"/>
      <c r="LRS37" s="117"/>
      <c r="LSA37" s="116"/>
      <c r="LSD37" s="15"/>
      <c r="LSE37" s="15"/>
      <c r="LSK37" s="118"/>
      <c r="LSL37" s="117"/>
      <c r="LSM37" s="105"/>
      <c r="LSN37" s="117"/>
      <c r="LSV37" s="116"/>
      <c r="LSY37" s="15"/>
      <c r="LSZ37" s="15"/>
      <c r="LTF37" s="118"/>
      <c r="LTG37" s="117"/>
      <c r="LTH37" s="105"/>
      <c r="LTI37" s="117"/>
      <c r="LTQ37" s="116"/>
      <c r="LTT37" s="15"/>
      <c r="LTU37" s="15"/>
      <c r="LUA37" s="118"/>
      <c r="LUB37" s="117"/>
      <c r="LUC37" s="105"/>
      <c r="LUD37" s="117"/>
      <c r="LUL37" s="116"/>
      <c r="LUO37" s="15"/>
      <c r="LUP37" s="15"/>
      <c r="LUV37" s="118"/>
      <c r="LUW37" s="117"/>
      <c r="LUX37" s="105"/>
      <c r="LUY37" s="117"/>
      <c r="LVG37" s="116"/>
      <c r="LVJ37" s="15"/>
      <c r="LVK37" s="15"/>
      <c r="LVQ37" s="118"/>
      <c r="LVR37" s="117"/>
      <c r="LVS37" s="105"/>
      <c r="LVT37" s="117"/>
      <c r="LWB37" s="116"/>
      <c r="LWE37" s="15"/>
      <c r="LWF37" s="15"/>
      <c r="LWL37" s="118"/>
      <c r="LWM37" s="117"/>
      <c r="LWN37" s="105"/>
      <c r="LWO37" s="117"/>
      <c r="LWW37" s="116"/>
      <c r="LWZ37" s="15"/>
      <c r="LXA37" s="15"/>
      <c r="LXG37" s="118"/>
      <c r="LXH37" s="117"/>
      <c r="LXI37" s="105"/>
      <c r="LXJ37" s="117"/>
      <c r="LXR37" s="116"/>
      <c r="LXU37" s="15"/>
      <c r="LXV37" s="15"/>
      <c r="LYB37" s="118"/>
      <c r="LYC37" s="117"/>
      <c r="LYD37" s="105"/>
      <c r="LYE37" s="117"/>
      <c r="LYM37" s="116"/>
      <c r="LYP37" s="15"/>
      <c r="LYQ37" s="15"/>
      <c r="LYW37" s="118"/>
      <c r="LYX37" s="117"/>
      <c r="LYY37" s="105"/>
      <c r="LYZ37" s="117"/>
      <c r="LZH37" s="116"/>
      <c r="LZK37" s="15"/>
      <c r="LZL37" s="15"/>
      <c r="LZR37" s="118"/>
      <c r="LZS37" s="117"/>
      <c r="LZT37" s="105"/>
      <c r="LZU37" s="117"/>
      <c r="MAC37" s="116"/>
      <c r="MAF37" s="15"/>
      <c r="MAG37" s="15"/>
      <c r="MAM37" s="118"/>
      <c r="MAN37" s="117"/>
      <c r="MAO37" s="105"/>
      <c r="MAP37" s="117"/>
      <c r="MAX37" s="116"/>
      <c r="MBA37" s="15"/>
      <c r="MBB37" s="15"/>
      <c r="MBH37" s="118"/>
      <c r="MBI37" s="117"/>
      <c r="MBJ37" s="105"/>
      <c r="MBK37" s="117"/>
      <c r="MBS37" s="116"/>
      <c r="MBV37" s="15"/>
      <c r="MBW37" s="15"/>
      <c r="MCC37" s="118"/>
      <c r="MCD37" s="117"/>
      <c r="MCE37" s="105"/>
      <c r="MCF37" s="117"/>
      <c r="MCN37" s="116"/>
      <c r="MCQ37" s="15"/>
      <c r="MCR37" s="15"/>
      <c r="MCX37" s="118"/>
      <c r="MCY37" s="117"/>
      <c r="MCZ37" s="105"/>
      <c r="MDA37" s="117"/>
      <c r="MDI37" s="116"/>
      <c r="MDL37" s="15"/>
      <c r="MDM37" s="15"/>
      <c r="MDS37" s="118"/>
      <c r="MDT37" s="117"/>
      <c r="MDU37" s="105"/>
      <c r="MDV37" s="117"/>
      <c r="MED37" s="116"/>
      <c r="MEG37" s="15"/>
      <c r="MEH37" s="15"/>
      <c r="MEN37" s="118"/>
      <c r="MEO37" s="117"/>
      <c r="MEP37" s="105"/>
      <c r="MEQ37" s="117"/>
      <c r="MEY37" s="116"/>
      <c r="MFB37" s="15"/>
      <c r="MFC37" s="15"/>
      <c r="MFI37" s="118"/>
      <c r="MFJ37" s="117"/>
      <c r="MFK37" s="105"/>
      <c r="MFL37" s="117"/>
      <c r="MFT37" s="116"/>
      <c r="MFW37" s="15"/>
      <c r="MFX37" s="15"/>
      <c r="MGD37" s="118"/>
      <c r="MGE37" s="117"/>
      <c r="MGF37" s="105"/>
      <c r="MGG37" s="117"/>
      <c r="MGO37" s="116"/>
      <c r="MGR37" s="15"/>
      <c r="MGS37" s="15"/>
      <c r="MGY37" s="118"/>
      <c r="MGZ37" s="117"/>
      <c r="MHA37" s="105"/>
      <c r="MHB37" s="117"/>
      <c r="MHJ37" s="116"/>
      <c r="MHM37" s="15"/>
      <c r="MHN37" s="15"/>
      <c r="MHT37" s="118"/>
      <c r="MHU37" s="117"/>
      <c r="MHV37" s="105"/>
      <c r="MHW37" s="117"/>
      <c r="MIE37" s="116"/>
      <c r="MIH37" s="15"/>
      <c r="MII37" s="15"/>
      <c r="MIO37" s="118"/>
      <c r="MIP37" s="117"/>
      <c r="MIQ37" s="105"/>
      <c r="MIR37" s="117"/>
      <c r="MIZ37" s="116"/>
      <c r="MJC37" s="15"/>
      <c r="MJD37" s="15"/>
      <c r="MJJ37" s="118"/>
      <c r="MJK37" s="117"/>
      <c r="MJL37" s="105"/>
      <c r="MJM37" s="117"/>
      <c r="MJU37" s="116"/>
      <c r="MJX37" s="15"/>
      <c r="MJY37" s="15"/>
      <c r="MKE37" s="118"/>
      <c r="MKF37" s="117"/>
      <c r="MKG37" s="105"/>
      <c r="MKH37" s="117"/>
      <c r="MKP37" s="116"/>
      <c r="MKS37" s="15"/>
      <c r="MKT37" s="15"/>
      <c r="MKZ37" s="118"/>
      <c r="MLA37" s="117"/>
      <c r="MLB37" s="105"/>
      <c r="MLC37" s="117"/>
      <c r="MLK37" s="116"/>
      <c r="MLN37" s="15"/>
      <c r="MLO37" s="15"/>
      <c r="MLU37" s="118"/>
      <c r="MLV37" s="117"/>
      <c r="MLW37" s="105"/>
      <c r="MLX37" s="117"/>
      <c r="MMF37" s="116"/>
      <c r="MMI37" s="15"/>
      <c r="MMJ37" s="15"/>
      <c r="MMP37" s="118"/>
      <c r="MMQ37" s="117"/>
      <c r="MMR37" s="105"/>
      <c r="MMS37" s="117"/>
      <c r="MNA37" s="116"/>
      <c r="MND37" s="15"/>
      <c r="MNE37" s="15"/>
      <c r="MNK37" s="118"/>
      <c r="MNL37" s="117"/>
      <c r="MNM37" s="105"/>
      <c r="MNN37" s="117"/>
      <c r="MNV37" s="116"/>
      <c r="MNY37" s="15"/>
      <c r="MNZ37" s="15"/>
      <c r="MOF37" s="118"/>
      <c r="MOG37" s="117"/>
      <c r="MOH37" s="105"/>
      <c r="MOI37" s="117"/>
      <c r="MOQ37" s="116"/>
      <c r="MOT37" s="15"/>
      <c r="MOU37" s="15"/>
      <c r="MPA37" s="118"/>
      <c r="MPB37" s="117"/>
      <c r="MPC37" s="105"/>
      <c r="MPD37" s="117"/>
      <c r="MPL37" s="116"/>
      <c r="MPO37" s="15"/>
      <c r="MPP37" s="15"/>
      <c r="MPV37" s="118"/>
      <c r="MPW37" s="117"/>
      <c r="MPX37" s="105"/>
      <c r="MPY37" s="117"/>
      <c r="MQG37" s="116"/>
      <c r="MQJ37" s="15"/>
      <c r="MQK37" s="15"/>
      <c r="MQQ37" s="118"/>
      <c r="MQR37" s="117"/>
      <c r="MQS37" s="105"/>
      <c r="MQT37" s="117"/>
      <c r="MRB37" s="116"/>
      <c r="MRE37" s="15"/>
      <c r="MRF37" s="15"/>
      <c r="MRL37" s="118"/>
      <c r="MRM37" s="117"/>
      <c r="MRN37" s="105"/>
      <c r="MRO37" s="117"/>
      <c r="MRW37" s="116"/>
      <c r="MRZ37" s="15"/>
      <c r="MSA37" s="15"/>
      <c r="MSG37" s="118"/>
      <c r="MSH37" s="117"/>
      <c r="MSI37" s="105"/>
      <c r="MSJ37" s="117"/>
      <c r="MSR37" s="116"/>
      <c r="MSU37" s="15"/>
      <c r="MSV37" s="15"/>
      <c r="MTB37" s="118"/>
      <c r="MTC37" s="117"/>
      <c r="MTD37" s="105"/>
      <c r="MTE37" s="117"/>
      <c r="MTM37" s="116"/>
      <c r="MTP37" s="15"/>
      <c r="MTQ37" s="15"/>
      <c r="MTW37" s="118"/>
      <c r="MTX37" s="117"/>
      <c r="MTY37" s="105"/>
      <c r="MTZ37" s="117"/>
      <c r="MUH37" s="116"/>
      <c r="MUK37" s="15"/>
      <c r="MUL37" s="15"/>
      <c r="MUR37" s="118"/>
      <c r="MUS37" s="117"/>
      <c r="MUT37" s="105"/>
      <c r="MUU37" s="117"/>
      <c r="MVC37" s="116"/>
      <c r="MVF37" s="15"/>
      <c r="MVG37" s="15"/>
      <c r="MVM37" s="118"/>
      <c r="MVN37" s="117"/>
      <c r="MVO37" s="105"/>
      <c r="MVP37" s="117"/>
      <c r="MVX37" s="116"/>
      <c r="MWA37" s="15"/>
      <c r="MWB37" s="15"/>
      <c r="MWH37" s="118"/>
      <c r="MWI37" s="117"/>
      <c r="MWJ37" s="105"/>
      <c r="MWK37" s="117"/>
      <c r="MWS37" s="116"/>
      <c r="MWV37" s="15"/>
      <c r="MWW37" s="15"/>
      <c r="MXC37" s="118"/>
      <c r="MXD37" s="117"/>
      <c r="MXE37" s="105"/>
      <c r="MXF37" s="117"/>
      <c r="MXN37" s="116"/>
      <c r="MXQ37" s="15"/>
      <c r="MXR37" s="15"/>
      <c r="MXX37" s="118"/>
      <c r="MXY37" s="117"/>
      <c r="MXZ37" s="105"/>
      <c r="MYA37" s="117"/>
      <c r="MYI37" s="116"/>
      <c r="MYL37" s="15"/>
      <c r="MYM37" s="15"/>
      <c r="MYS37" s="118"/>
      <c r="MYT37" s="117"/>
      <c r="MYU37" s="105"/>
      <c r="MYV37" s="117"/>
      <c r="MZD37" s="116"/>
      <c r="MZG37" s="15"/>
      <c r="MZH37" s="15"/>
      <c r="MZN37" s="118"/>
      <c r="MZO37" s="117"/>
      <c r="MZP37" s="105"/>
      <c r="MZQ37" s="117"/>
      <c r="MZY37" s="116"/>
      <c r="NAB37" s="15"/>
      <c r="NAC37" s="15"/>
      <c r="NAI37" s="118"/>
      <c r="NAJ37" s="117"/>
      <c r="NAK37" s="105"/>
      <c r="NAL37" s="117"/>
      <c r="NAT37" s="116"/>
      <c r="NAW37" s="15"/>
      <c r="NAX37" s="15"/>
      <c r="NBD37" s="118"/>
      <c r="NBE37" s="117"/>
      <c r="NBF37" s="105"/>
      <c r="NBG37" s="117"/>
      <c r="NBO37" s="116"/>
      <c r="NBR37" s="15"/>
      <c r="NBS37" s="15"/>
      <c r="NBY37" s="118"/>
      <c r="NBZ37" s="117"/>
      <c r="NCA37" s="105"/>
      <c r="NCB37" s="117"/>
      <c r="NCJ37" s="116"/>
      <c r="NCM37" s="15"/>
      <c r="NCN37" s="15"/>
      <c r="NCT37" s="118"/>
      <c r="NCU37" s="117"/>
      <c r="NCV37" s="105"/>
      <c r="NCW37" s="117"/>
      <c r="NDE37" s="116"/>
      <c r="NDH37" s="15"/>
      <c r="NDI37" s="15"/>
      <c r="NDO37" s="118"/>
      <c r="NDP37" s="117"/>
      <c r="NDQ37" s="105"/>
      <c r="NDR37" s="117"/>
      <c r="NDZ37" s="116"/>
      <c r="NEC37" s="15"/>
      <c r="NED37" s="15"/>
      <c r="NEJ37" s="118"/>
      <c r="NEK37" s="117"/>
      <c r="NEL37" s="105"/>
      <c r="NEM37" s="117"/>
      <c r="NEU37" s="116"/>
      <c r="NEX37" s="15"/>
      <c r="NEY37" s="15"/>
      <c r="NFE37" s="118"/>
      <c r="NFF37" s="117"/>
      <c r="NFG37" s="105"/>
      <c r="NFH37" s="117"/>
      <c r="NFP37" s="116"/>
      <c r="NFS37" s="15"/>
      <c r="NFT37" s="15"/>
      <c r="NFZ37" s="118"/>
      <c r="NGA37" s="117"/>
      <c r="NGB37" s="105"/>
      <c r="NGC37" s="117"/>
      <c r="NGK37" s="116"/>
      <c r="NGN37" s="15"/>
      <c r="NGO37" s="15"/>
      <c r="NGU37" s="118"/>
      <c r="NGV37" s="117"/>
      <c r="NGW37" s="105"/>
      <c r="NGX37" s="117"/>
      <c r="NHF37" s="116"/>
      <c r="NHI37" s="15"/>
      <c r="NHJ37" s="15"/>
      <c r="NHP37" s="118"/>
      <c r="NHQ37" s="117"/>
      <c r="NHR37" s="105"/>
      <c r="NHS37" s="117"/>
      <c r="NIA37" s="116"/>
      <c r="NID37" s="15"/>
      <c r="NIE37" s="15"/>
      <c r="NIK37" s="118"/>
      <c r="NIL37" s="117"/>
      <c r="NIM37" s="105"/>
      <c r="NIN37" s="117"/>
      <c r="NIV37" s="116"/>
      <c r="NIY37" s="15"/>
      <c r="NIZ37" s="15"/>
      <c r="NJF37" s="118"/>
      <c r="NJG37" s="117"/>
      <c r="NJH37" s="105"/>
      <c r="NJI37" s="117"/>
      <c r="NJQ37" s="116"/>
      <c r="NJT37" s="15"/>
      <c r="NJU37" s="15"/>
      <c r="NKA37" s="118"/>
      <c r="NKB37" s="117"/>
      <c r="NKC37" s="105"/>
      <c r="NKD37" s="117"/>
      <c r="NKL37" s="116"/>
      <c r="NKO37" s="15"/>
      <c r="NKP37" s="15"/>
      <c r="NKV37" s="118"/>
      <c r="NKW37" s="117"/>
      <c r="NKX37" s="105"/>
      <c r="NKY37" s="117"/>
      <c r="NLG37" s="116"/>
      <c r="NLJ37" s="15"/>
      <c r="NLK37" s="15"/>
      <c r="NLQ37" s="118"/>
      <c r="NLR37" s="117"/>
      <c r="NLS37" s="105"/>
      <c r="NLT37" s="117"/>
      <c r="NMB37" s="116"/>
      <c r="NME37" s="15"/>
      <c r="NMF37" s="15"/>
      <c r="NML37" s="118"/>
      <c r="NMM37" s="117"/>
      <c r="NMN37" s="105"/>
      <c r="NMO37" s="117"/>
      <c r="NMW37" s="116"/>
      <c r="NMZ37" s="15"/>
      <c r="NNA37" s="15"/>
      <c r="NNG37" s="118"/>
      <c r="NNH37" s="117"/>
      <c r="NNI37" s="105"/>
      <c r="NNJ37" s="117"/>
      <c r="NNR37" s="116"/>
      <c r="NNU37" s="15"/>
      <c r="NNV37" s="15"/>
      <c r="NOB37" s="118"/>
      <c r="NOC37" s="117"/>
      <c r="NOD37" s="105"/>
      <c r="NOE37" s="117"/>
      <c r="NOM37" s="116"/>
      <c r="NOP37" s="15"/>
      <c r="NOQ37" s="15"/>
      <c r="NOW37" s="118"/>
      <c r="NOX37" s="117"/>
      <c r="NOY37" s="105"/>
      <c r="NOZ37" s="117"/>
      <c r="NPH37" s="116"/>
      <c r="NPK37" s="15"/>
      <c r="NPL37" s="15"/>
      <c r="NPR37" s="118"/>
      <c r="NPS37" s="117"/>
      <c r="NPT37" s="105"/>
      <c r="NPU37" s="117"/>
      <c r="NQC37" s="116"/>
      <c r="NQF37" s="15"/>
      <c r="NQG37" s="15"/>
      <c r="NQM37" s="118"/>
      <c r="NQN37" s="117"/>
      <c r="NQO37" s="105"/>
      <c r="NQP37" s="117"/>
      <c r="NQX37" s="116"/>
      <c r="NRA37" s="15"/>
      <c r="NRB37" s="15"/>
      <c r="NRH37" s="118"/>
      <c r="NRI37" s="117"/>
      <c r="NRJ37" s="105"/>
      <c r="NRK37" s="117"/>
      <c r="NRS37" s="116"/>
      <c r="NRV37" s="15"/>
      <c r="NRW37" s="15"/>
      <c r="NSC37" s="118"/>
      <c r="NSD37" s="117"/>
      <c r="NSE37" s="105"/>
      <c r="NSF37" s="117"/>
      <c r="NSN37" s="116"/>
      <c r="NSQ37" s="15"/>
      <c r="NSR37" s="15"/>
      <c r="NSX37" s="118"/>
      <c r="NSY37" s="117"/>
      <c r="NSZ37" s="105"/>
      <c r="NTA37" s="117"/>
      <c r="NTI37" s="116"/>
      <c r="NTL37" s="15"/>
      <c r="NTM37" s="15"/>
      <c r="NTS37" s="118"/>
      <c r="NTT37" s="117"/>
      <c r="NTU37" s="105"/>
      <c r="NTV37" s="117"/>
      <c r="NUD37" s="116"/>
      <c r="NUG37" s="15"/>
      <c r="NUH37" s="15"/>
      <c r="NUN37" s="118"/>
      <c r="NUO37" s="117"/>
      <c r="NUP37" s="105"/>
      <c r="NUQ37" s="117"/>
      <c r="NUY37" s="116"/>
      <c r="NVB37" s="15"/>
      <c r="NVC37" s="15"/>
      <c r="NVI37" s="118"/>
      <c r="NVJ37" s="117"/>
      <c r="NVK37" s="105"/>
      <c r="NVL37" s="117"/>
      <c r="NVT37" s="116"/>
      <c r="NVW37" s="15"/>
      <c r="NVX37" s="15"/>
      <c r="NWD37" s="118"/>
      <c r="NWE37" s="117"/>
      <c r="NWF37" s="105"/>
      <c r="NWG37" s="117"/>
      <c r="NWO37" s="116"/>
      <c r="NWR37" s="15"/>
      <c r="NWS37" s="15"/>
      <c r="NWY37" s="118"/>
      <c r="NWZ37" s="117"/>
      <c r="NXA37" s="105"/>
      <c r="NXB37" s="117"/>
      <c r="NXJ37" s="116"/>
      <c r="NXM37" s="15"/>
      <c r="NXN37" s="15"/>
      <c r="NXT37" s="118"/>
      <c r="NXU37" s="117"/>
      <c r="NXV37" s="105"/>
      <c r="NXW37" s="117"/>
      <c r="NYE37" s="116"/>
      <c r="NYH37" s="15"/>
      <c r="NYI37" s="15"/>
      <c r="NYO37" s="118"/>
      <c r="NYP37" s="117"/>
      <c r="NYQ37" s="105"/>
      <c r="NYR37" s="117"/>
      <c r="NYZ37" s="116"/>
      <c r="NZC37" s="15"/>
      <c r="NZD37" s="15"/>
      <c r="NZJ37" s="118"/>
      <c r="NZK37" s="117"/>
      <c r="NZL37" s="105"/>
      <c r="NZM37" s="117"/>
      <c r="NZU37" s="116"/>
      <c r="NZX37" s="15"/>
      <c r="NZY37" s="15"/>
      <c r="OAE37" s="118"/>
      <c r="OAF37" s="117"/>
      <c r="OAG37" s="105"/>
      <c r="OAH37" s="117"/>
      <c r="OAP37" s="116"/>
      <c r="OAS37" s="15"/>
      <c r="OAT37" s="15"/>
      <c r="OAZ37" s="118"/>
      <c r="OBA37" s="117"/>
      <c r="OBB37" s="105"/>
      <c r="OBC37" s="117"/>
      <c r="OBK37" s="116"/>
      <c r="OBN37" s="15"/>
      <c r="OBO37" s="15"/>
      <c r="OBU37" s="118"/>
      <c r="OBV37" s="117"/>
      <c r="OBW37" s="105"/>
      <c r="OBX37" s="117"/>
      <c r="OCF37" s="116"/>
      <c r="OCI37" s="15"/>
      <c r="OCJ37" s="15"/>
      <c r="OCP37" s="118"/>
      <c r="OCQ37" s="117"/>
      <c r="OCR37" s="105"/>
      <c r="OCS37" s="117"/>
      <c r="ODA37" s="116"/>
      <c r="ODD37" s="15"/>
      <c r="ODE37" s="15"/>
      <c r="ODK37" s="118"/>
      <c r="ODL37" s="117"/>
      <c r="ODM37" s="105"/>
      <c r="ODN37" s="117"/>
      <c r="ODV37" s="116"/>
      <c r="ODY37" s="15"/>
      <c r="ODZ37" s="15"/>
      <c r="OEF37" s="118"/>
      <c r="OEG37" s="117"/>
      <c r="OEH37" s="105"/>
      <c r="OEI37" s="117"/>
      <c r="OEQ37" s="116"/>
      <c r="OET37" s="15"/>
      <c r="OEU37" s="15"/>
      <c r="OFA37" s="118"/>
      <c r="OFB37" s="117"/>
      <c r="OFC37" s="105"/>
      <c r="OFD37" s="117"/>
      <c r="OFL37" s="116"/>
      <c r="OFO37" s="15"/>
      <c r="OFP37" s="15"/>
      <c r="OFV37" s="118"/>
      <c r="OFW37" s="117"/>
      <c r="OFX37" s="105"/>
      <c r="OFY37" s="117"/>
      <c r="OGG37" s="116"/>
      <c r="OGJ37" s="15"/>
      <c r="OGK37" s="15"/>
      <c r="OGQ37" s="118"/>
      <c r="OGR37" s="117"/>
      <c r="OGS37" s="105"/>
      <c r="OGT37" s="117"/>
      <c r="OHB37" s="116"/>
      <c r="OHE37" s="15"/>
      <c r="OHF37" s="15"/>
      <c r="OHL37" s="118"/>
      <c r="OHM37" s="117"/>
      <c r="OHN37" s="105"/>
      <c r="OHO37" s="117"/>
      <c r="OHW37" s="116"/>
      <c r="OHZ37" s="15"/>
      <c r="OIA37" s="15"/>
      <c r="OIG37" s="118"/>
      <c r="OIH37" s="117"/>
      <c r="OII37" s="105"/>
      <c r="OIJ37" s="117"/>
      <c r="OIR37" s="116"/>
      <c r="OIU37" s="15"/>
      <c r="OIV37" s="15"/>
      <c r="OJB37" s="118"/>
      <c r="OJC37" s="117"/>
      <c r="OJD37" s="105"/>
      <c r="OJE37" s="117"/>
      <c r="OJM37" s="116"/>
      <c r="OJP37" s="15"/>
      <c r="OJQ37" s="15"/>
      <c r="OJW37" s="118"/>
      <c r="OJX37" s="117"/>
      <c r="OJY37" s="105"/>
      <c r="OJZ37" s="117"/>
      <c r="OKH37" s="116"/>
      <c r="OKK37" s="15"/>
      <c r="OKL37" s="15"/>
      <c r="OKR37" s="118"/>
      <c r="OKS37" s="117"/>
      <c r="OKT37" s="105"/>
      <c r="OKU37" s="117"/>
      <c r="OLC37" s="116"/>
      <c r="OLF37" s="15"/>
      <c r="OLG37" s="15"/>
      <c r="OLM37" s="118"/>
      <c r="OLN37" s="117"/>
      <c r="OLO37" s="105"/>
      <c r="OLP37" s="117"/>
      <c r="OLX37" s="116"/>
      <c r="OMA37" s="15"/>
      <c r="OMB37" s="15"/>
      <c r="OMH37" s="118"/>
      <c r="OMI37" s="117"/>
      <c r="OMJ37" s="105"/>
      <c r="OMK37" s="117"/>
      <c r="OMS37" s="116"/>
      <c r="OMV37" s="15"/>
      <c r="OMW37" s="15"/>
      <c r="ONC37" s="118"/>
      <c r="OND37" s="117"/>
      <c r="ONE37" s="105"/>
      <c r="ONF37" s="117"/>
      <c r="ONN37" s="116"/>
      <c r="ONQ37" s="15"/>
      <c r="ONR37" s="15"/>
      <c r="ONX37" s="118"/>
      <c r="ONY37" s="117"/>
      <c r="ONZ37" s="105"/>
      <c r="OOA37" s="117"/>
      <c r="OOI37" s="116"/>
      <c r="OOL37" s="15"/>
      <c r="OOM37" s="15"/>
      <c r="OOS37" s="118"/>
      <c r="OOT37" s="117"/>
      <c r="OOU37" s="105"/>
      <c r="OOV37" s="117"/>
      <c r="OPD37" s="116"/>
      <c r="OPG37" s="15"/>
      <c r="OPH37" s="15"/>
      <c r="OPN37" s="118"/>
      <c r="OPO37" s="117"/>
      <c r="OPP37" s="105"/>
      <c r="OPQ37" s="117"/>
      <c r="OPY37" s="116"/>
      <c r="OQB37" s="15"/>
      <c r="OQC37" s="15"/>
      <c r="OQI37" s="118"/>
      <c r="OQJ37" s="117"/>
      <c r="OQK37" s="105"/>
      <c r="OQL37" s="117"/>
      <c r="OQT37" s="116"/>
      <c r="OQW37" s="15"/>
      <c r="OQX37" s="15"/>
      <c r="ORD37" s="118"/>
      <c r="ORE37" s="117"/>
      <c r="ORF37" s="105"/>
      <c r="ORG37" s="117"/>
      <c r="ORO37" s="116"/>
      <c r="ORR37" s="15"/>
      <c r="ORS37" s="15"/>
      <c r="ORY37" s="118"/>
      <c r="ORZ37" s="117"/>
      <c r="OSA37" s="105"/>
      <c r="OSB37" s="117"/>
      <c r="OSJ37" s="116"/>
      <c r="OSM37" s="15"/>
      <c r="OSN37" s="15"/>
      <c r="OST37" s="118"/>
      <c r="OSU37" s="117"/>
      <c r="OSV37" s="105"/>
      <c r="OSW37" s="117"/>
      <c r="OTE37" s="116"/>
      <c r="OTH37" s="15"/>
      <c r="OTI37" s="15"/>
      <c r="OTO37" s="118"/>
      <c r="OTP37" s="117"/>
      <c r="OTQ37" s="105"/>
      <c r="OTR37" s="117"/>
      <c r="OTZ37" s="116"/>
      <c r="OUC37" s="15"/>
      <c r="OUD37" s="15"/>
      <c r="OUJ37" s="118"/>
      <c r="OUK37" s="117"/>
      <c r="OUL37" s="105"/>
      <c r="OUM37" s="117"/>
      <c r="OUU37" s="116"/>
      <c r="OUX37" s="15"/>
      <c r="OUY37" s="15"/>
      <c r="OVE37" s="118"/>
      <c r="OVF37" s="117"/>
      <c r="OVG37" s="105"/>
      <c r="OVH37" s="117"/>
      <c r="OVP37" s="116"/>
      <c r="OVS37" s="15"/>
      <c r="OVT37" s="15"/>
      <c r="OVZ37" s="118"/>
      <c r="OWA37" s="117"/>
      <c r="OWB37" s="105"/>
      <c r="OWC37" s="117"/>
      <c r="OWK37" s="116"/>
      <c r="OWN37" s="15"/>
      <c r="OWO37" s="15"/>
      <c r="OWU37" s="118"/>
      <c r="OWV37" s="117"/>
      <c r="OWW37" s="105"/>
      <c r="OWX37" s="117"/>
      <c r="OXF37" s="116"/>
      <c r="OXI37" s="15"/>
      <c r="OXJ37" s="15"/>
      <c r="OXP37" s="118"/>
      <c r="OXQ37" s="117"/>
      <c r="OXR37" s="105"/>
      <c r="OXS37" s="117"/>
      <c r="OYA37" s="116"/>
      <c r="OYD37" s="15"/>
      <c r="OYE37" s="15"/>
      <c r="OYK37" s="118"/>
      <c r="OYL37" s="117"/>
      <c r="OYM37" s="105"/>
      <c r="OYN37" s="117"/>
      <c r="OYV37" s="116"/>
      <c r="OYY37" s="15"/>
      <c r="OYZ37" s="15"/>
      <c r="OZF37" s="118"/>
      <c r="OZG37" s="117"/>
      <c r="OZH37" s="105"/>
      <c r="OZI37" s="117"/>
      <c r="OZQ37" s="116"/>
      <c r="OZT37" s="15"/>
      <c r="OZU37" s="15"/>
      <c r="PAA37" s="118"/>
      <c r="PAB37" s="117"/>
      <c r="PAC37" s="105"/>
      <c r="PAD37" s="117"/>
      <c r="PAL37" s="116"/>
      <c r="PAO37" s="15"/>
      <c r="PAP37" s="15"/>
      <c r="PAV37" s="118"/>
      <c r="PAW37" s="117"/>
      <c r="PAX37" s="105"/>
      <c r="PAY37" s="117"/>
      <c r="PBG37" s="116"/>
      <c r="PBJ37" s="15"/>
      <c r="PBK37" s="15"/>
      <c r="PBQ37" s="118"/>
      <c r="PBR37" s="117"/>
      <c r="PBS37" s="105"/>
      <c r="PBT37" s="117"/>
      <c r="PCB37" s="116"/>
      <c r="PCE37" s="15"/>
      <c r="PCF37" s="15"/>
      <c r="PCL37" s="118"/>
      <c r="PCM37" s="117"/>
      <c r="PCN37" s="105"/>
      <c r="PCO37" s="117"/>
      <c r="PCW37" s="116"/>
      <c r="PCZ37" s="15"/>
      <c r="PDA37" s="15"/>
      <c r="PDG37" s="118"/>
      <c r="PDH37" s="117"/>
      <c r="PDI37" s="105"/>
      <c r="PDJ37" s="117"/>
      <c r="PDR37" s="116"/>
      <c r="PDU37" s="15"/>
      <c r="PDV37" s="15"/>
      <c r="PEB37" s="118"/>
      <c r="PEC37" s="117"/>
      <c r="PED37" s="105"/>
      <c r="PEE37" s="117"/>
      <c r="PEM37" s="116"/>
      <c r="PEP37" s="15"/>
      <c r="PEQ37" s="15"/>
      <c r="PEW37" s="118"/>
      <c r="PEX37" s="117"/>
      <c r="PEY37" s="105"/>
      <c r="PEZ37" s="117"/>
      <c r="PFH37" s="116"/>
      <c r="PFK37" s="15"/>
      <c r="PFL37" s="15"/>
      <c r="PFR37" s="118"/>
      <c r="PFS37" s="117"/>
      <c r="PFT37" s="105"/>
      <c r="PFU37" s="117"/>
      <c r="PGC37" s="116"/>
      <c r="PGF37" s="15"/>
      <c r="PGG37" s="15"/>
      <c r="PGM37" s="118"/>
      <c r="PGN37" s="117"/>
      <c r="PGO37" s="105"/>
      <c r="PGP37" s="117"/>
      <c r="PGX37" s="116"/>
      <c r="PHA37" s="15"/>
      <c r="PHB37" s="15"/>
      <c r="PHH37" s="118"/>
      <c r="PHI37" s="117"/>
      <c r="PHJ37" s="105"/>
      <c r="PHK37" s="117"/>
      <c r="PHS37" s="116"/>
      <c r="PHV37" s="15"/>
      <c r="PHW37" s="15"/>
      <c r="PIC37" s="118"/>
      <c r="PID37" s="117"/>
      <c r="PIE37" s="105"/>
      <c r="PIF37" s="117"/>
      <c r="PIN37" s="116"/>
      <c r="PIQ37" s="15"/>
      <c r="PIR37" s="15"/>
      <c r="PIX37" s="118"/>
      <c r="PIY37" s="117"/>
      <c r="PIZ37" s="105"/>
      <c r="PJA37" s="117"/>
      <c r="PJI37" s="116"/>
      <c r="PJL37" s="15"/>
      <c r="PJM37" s="15"/>
      <c r="PJS37" s="118"/>
      <c r="PJT37" s="117"/>
      <c r="PJU37" s="105"/>
      <c r="PJV37" s="117"/>
      <c r="PKD37" s="116"/>
      <c r="PKG37" s="15"/>
      <c r="PKH37" s="15"/>
      <c r="PKN37" s="118"/>
      <c r="PKO37" s="117"/>
      <c r="PKP37" s="105"/>
      <c r="PKQ37" s="117"/>
      <c r="PKY37" s="116"/>
      <c r="PLB37" s="15"/>
      <c r="PLC37" s="15"/>
      <c r="PLI37" s="118"/>
      <c r="PLJ37" s="117"/>
      <c r="PLK37" s="105"/>
      <c r="PLL37" s="117"/>
      <c r="PLT37" s="116"/>
      <c r="PLW37" s="15"/>
      <c r="PLX37" s="15"/>
      <c r="PMD37" s="118"/>
      <c r="PME37" s="117"/>
      <c r="PMF37" s="105"/>
      <c r="PMG37" s="117"/>
      <c r="PMO37" s="116"/>
      <c r="PMR37" s="15"/>
      <c r="PMS37" s="15"/>
      <c r="PMY37" s="118"/>
      <c r="PMZ37" s="117"/>
      <c r="PNA37" s="105"/>
      <c r="PNB37" s="117"/>
      <c r="PNJ37" s="116"/>
      <c r="PNM37" s="15"/>
      <c r="PNN37" s="15"/>
      <c r="PNT37" s="118"/>
      <c r="PNU37" s="117"/>
      <c r="PNV37" s="105"/>
      <c r="PNW37" s="117"/>
      <c r="POE37" s="116"/>
      <c r="POH37" s="15"/>
      <c r="POI37" s="15"/>
      <c r="POO37" s="118"/>
      <c r="POP37" s="117"/>
      <c r="POQ37" s="105"/>
      <c r="POR37" s="117"/>
      <c r="POZ37" s="116"/>
      <c r="PPC37" s="15"/>
      <c r="PPD37" s="15"/>
      <c r="PPJ37" s="118"/>
      <c r="PPK37" s="117"/>
      <c r="PPL37" s="105"/>
      <c r="PPM37" s="117"/>
      <c r="PPU37" s="116"/>
      <c r="PPX37" s="15"/>
      <c r="PPY37" s="15"/>
      <c r="PQE37" s="118"/>
      <c r="PQF37" s="117"/>
      <c r="PQG37" s="105"/>
      <c r="PQH37" s="117"/>
      <c r="PQP37" s="116"/>
      <c r="PQS37" s="15"/>
      <c r="PQT37" s="15"/>
      <c r="PQZ37" s="118"/>
      <c r="PRA37" s="117"/>
      <c r="PRB37" s="105"/>
      <c r="PRC37" s="117"/>
      <c r="PRK37" s="116"/>
      <c r="PRN37" s="15"/>
      <c r="PRO37" s="15"/>
      <c r="PRU37" s="118"/>
      <c r="PRV37" s="117"/>
      <c r="PRW37" s="105"/>
      <c r="PRX37" s="117"/>
      <c r="PSF37" s="116"/>
      <c r="PSI37" s="15"/>
      <c r="PSJ37" s="15"/>
      <c r="PSP37" s="118"/>
      <c r="PSQ37" s="117"/>
      <c r="PSR37" s="105"/>
      <c r="PSS37" s="117"/>
      <c r="PTA37" s="116"/>
      <c r="PTD37" s="15"/>
      <c r="PTE37" s="15"/>
      <c r="PTK37" s="118"/>
      <c r="PTL37" s="117"/>
      <c r="PTM37" s="105"/>
      <c r="PTN37" s="117"/>
      <c r="PTV37" s="116"/>
      <c r="PTY37" s="15"/>
      <c r="PTZ37" s="15"/>
      <c r="PUF37" s="118"/>
      <c r="PUG37" s="117"/>
      <c r="PUH37" s="105"/>
      <c r="PUI37" s="117"/>
      <c r="PUQ37" s="116"/>
      <c r="PUT37" s="15"/>
      <c r="PUU37" s="15"/>
      <c r="PVA37" s="118"/>
      <c r="PVB37" s="117"/>
      <c r="PVC37" s="105"/>
      <c r="PVD37" s="117"/>
      <c r="PVL37" s="116"/>
      <c r="PVO37" s="15"/>
      <c r="PVP37" s="15"/>
      <c r="PVV37" s="118"/>
      <c r="PVW37" s="117"/>
      <c r="PVX37" s="105"/>
      <c r="PVY37" s="117"/>
      <c r="PWG37" s="116"/>
      <c r="PWJ37" s="15"/>
      <c r="PWK37" s="15"/>
      <c r="PWQ37" s="118"/>
      <c r="PWR37" s="117"/>
      <c r="PWS37" s="105"/>
      <c r="PWT37" s="117"/>
      <c r="PXB37" s="116"/>
      <c r="PXE37" s="15"/>
      <c r="PXF37" s="15"/>
      <c r="PXL37" s="118"/>
      <c r="PXM37" s="117"/>
      <c r="PXN37" s="105"/>
      <c r="PXO37" s="117"/>
      <c r="PXW37" s="116"/>
      <c r="PXZ37" s="15"/>
      <c r="PYA37" s="15"/>
      <c r="PYG37" s="118"/>
      <c r="PYH37" s="117"/>
      <c r="PYI37" s="105"/>
      <c r="PYJ37" s="117"/>
      <c r="PYR37" s="116"/>
      <c r="PYU37" s="15"/>
      <c r="PYV37" s="15"/>
      <c r="PZB37" s="118"/>
      <c r="PZC37" s="117"/>
      <c r="PZD37" s="105"/>
      <c r="PZE37" s="117"/>
      <c r="PZM37" s="116"/>
      <c r="PZP37" s="15"/>
      <c r="PZQ37" s="15"/>
      <c r="PZW37" s="118"/>
      <c r="PZX37" s="117"/>
      <c r="PZY37" s="105"/>
      <c r="PZZ37" s="117"/>
      <c r="QAH37" s="116"/>
      <c r="QAK37" s="15"/>
      <c r="QAL37" s="15"/>
      <c r="QAR37" s="118"/>
      <c r="QAS37" s="117"/>
      <c r="QAT37" s="105"/>
      <c r="QAU37" s="117"/>
      <c r="QBC37" s="116"/>
      <c r="QBF37" s="15"/>
      <c r="QBG37" s="15"/>
      <c r="QBM37" s="118"/>
      <c r="QBN37" s="117"/>
      <c r="QBO37" s="105"/>
      <c r="QBP37" s="117"/>
      <c r="QBX37" s="116"/>
      <c r="QCA37" s="15"/>
      <c r="QCB37" s="15"/>
      <c r="QCH37" s="118"/>
      <c r="QCI37" s="117"/>
      <c r="QCJ37" s="105"/>
      <c r="QCK37" s="117"/>
      <c r="QCS37" s="116"/>
      <c r="QCV37" s="15"/>
      <c r="QCW37" s="15"/>
      <c r="QDC37" s="118"/>
      <c r="QDD37" s="117"/>
      <c r="QDE37" s="105"/>
      <c r="QDF37" s="117"/>
      <c r="QDN37" s="116"/>
      <c r="QDQ37" s="15"/>
      <c r="QDR37" s="15"/>
      <c r="QDX37" s="118"/>
      <c r="QDY37" s="117"/>
      <c r="QDZ37" s="105"/>
      <c r="QEA37" s="117"/>
      <c r="QEI37" s="116"/>
      <c r="QEL37" s="15"/>
      <c r="QEM37" s="15"/>
      <c r="QES37" s="118"/>
      <c r="QET37" s="117"/>
      <c r="QEU37" s="105"/>
      <c r="QEV37" s="117"/>
      <c r="QFD37" s="116"/>
      <c r="QFG37" s="15"/>
      <c r="QFH37" s="15"/>
      <c r="QFN37" s="118"/>
      <c r="QFO37" s="117"/>
      <c r="QFP37" s="105"/>
      <c r="QFQ37" s="117"/>
      <c r="QFY37" s="116"/>
      <c r="QGB37" s="15"/>
      <c r="QGC37" s="15"/>
      <c r="QGI37" s="118"/>
      <c r="QGJ37" s="117"/>
      <c r="QGK37" s="105"/>
      <c r="QGL37" s="117"/>
      <c r="QGT37" s="116"/>
      <c r="QGW37" s="15"/>
      <c r="QGX37" s="15"/>
      <c r="QHD37" s="118"/>
      <c r="QHE37" s="117"/>
      <c r="QHF37" s="105"/>
      <c r="QHG37" s="117"/>
      <c r="QHO37" s="116"/>
      <c r="QHR37" s="15"/>
      <c r="QHS37" s="15"/>
      <c r="QHY37" s="118"/>
      <c r="QHZ37" s="117"/>
      <c r="QIA37" s="105"/>
      <c r="QIB37" s="117"/>
      <c r="QIJ37" s="116"/>
      <c r="QIM37" s="15"/>
      <c r="QIN37" s="15"/>
      <c r="QIT37" s="118"/>
      <c r="QIU37" s="117"/>
      <c r="QIV37" s="105"/>
      <c r="QIW37" s="117"/>
      <c r="QJE37" s="116"/>
      <c r="QJH37" s="15"/>
      <c r="QJI37" s="15"/>
      <c r="QJO37" s="118"/>
      <c r="QJP37" s="117"/>
      <c r="QJQ37" s="105"/>
      <c r="QJR37" s="117"/>
      <c r="QJZ37" s="116"/>
      <c r="QKC37" s="15"/>
      <c r="QKD37" s="15"/>
      <c r="QKJ37" s="118"/>
      <c r="QKK37" s="117"/>
      <c r="QKL37" s="105"/>
      <c r="QKM37" s="117"/>
      <c r="QKU37" s="116"/>
      <c r="QKX37" s="15"/>
      <c r="QKY37" s="15"/>
      <c r="QLE37" s="118"/>
      <c r="QLF37" s="117"/>
      <c r="QLG37" s="105"/>
      <c r="QLH37" s="117"/>
      <c r="QLP37" s="116"/>
      <c r="QLS37" s="15"/>
      <c r="QLT37" s="15"/>
      <c r="QLZ37" s="118"/>
      <c r="QMA37" s="117"/>
      <c r="QMB37" s="105"/>
      <c r="QMC37" s="117"/>
      <c r="QMK37" s="116"/>
      <c r="QMN37" s="15"/>
      <c r="QMO37" s="15"/>
      <c r="QMU37" s="118"/>
      <c r="QMV37" s="117"/>
      <c r="QMW37" s="105"/>
      <c r="QMX37" s="117"/>
      <c r="QNF37" s="116"/>
      <c r="QNI37" s="15"/>
      <c r="QNJ37" s="15"/>
      <c r="QNP37" s="118"/>
      <c r="QNQ37" s="117"/>
      <c r="QNR37" s="105"/>
      <c r="QNS37" s="117"/>
      <c r="QOA37" s="116"/>
      <c r="QOD37" s="15"/>
      <c r="QOE37" s="15"/>
      <c r="QOK37" s="118"/>
      <c r="QOL37" s="117"/>
      <c r="QOM37" s="105"/>
      <c r="QON37" s="117"/>
      <c r="QOV37" s="116"/>
      <c r="QOY37" s="15"/>
      <c r="QOZ37" s="15"/>
      <c r="QPF37" s="118"/>
      <c r="QPG37" s="117"/>
      <c r="QPH37" s="105"/>
      <c r="QPI37" s="117"/>
      <c r="QPQ37" s="116"/>
      <c r="QPT37" s="15"/>
      <c r="QPU37" s="15"/>
      <c r="QQA37" s="118"/>
      <c r="QQB37" s="117"/>
      <c r="QQC37" s="105"/>
      <c r="QQD37" s="117"/>
      <c r="QQL37" s="116"/>
      <c r="QQO37" s="15"/>
      <c r="QQP37" s="15"/>
      <c r="QQV37" s="118"/>
      <c r="QQW37" s="117"/>
      <c r="QQX37" s="105"/>
      <c r="QQY37" s="117"/>
      <c r="QRG37" s="116"/>
      <c r="QRJ37" s="15"/>
      <c r="QRK37" s="15"/>
      <c r="QRQ37" s="118"/>
      <c r="QRR37" s="117"/>
      <c r="QRS37" s="105"/>
      <c r="QRT37" s="117"/>
      <c r="QSB37" s="116"/>
      <c r="QSE37" s="15"/>
      <c r="QSF37" s="15"/>
      <c r="QSL37" s="118"/>
      <c r="QSM37" s="117"/>
      <c r="QSN37" s="105"/>
      <c r="QSO37" s="117"/>
      <c r="QSW37" s="116"/>
      <c r="QSZ37" s="15"/>
      <c r="QTA37" s="15"/>
      <c r="QTG37" s="118"/>
      <c r="QTH37" s="117"/>
      <c r="QTI37" s="105"/>
      <c r="QTJ37" s="117"/>
      <c r="QTR37" s="116"/>
      <c r="QTU37" s="15"/>
      <c r="QTV37" s="15"/>
      <c r="QUB37" s="118"/>
      <c r="QUC37" s="117"/>
      <c r="QUD37" s="105"/>
      <c r="QUE37" s="117"/>
      <c r="QUM37" s="116"/>
      <c r="QUP37" s="15"/>
      <c r="QUQ37" s="15"/>
      <c r="QUW37" s="118"/>
      <c r="QUX37" s="117"/>
      <c r="QUY37" s="105"/>
      <c r="QUZ37" s="117"/>
      <c r="QVH37" s="116"/>
      <c r="QVK37" s="15"/>
      <c r="QVL37" s="15"/>
      <c r="QVR37" s="118"/>
      <c r="QVS37" s="117"/>
      <c r="QVT37" s="105"/>
      <c r="QVU37" s="117"/>
      <c r="QWC37" s="116"/>
      <c r="QWF37" s="15"/>
      <c r="QWG37" s="15"/>
      <c r="QWM37" s="118"/>
      <c r="QWN37" s="117"/>
      <c r="QWO37" s="105"/>
      <c r="QWP37" s="117"/>
      <c r="QWX37" s="116"/>
      <c r="QXA37" s="15"/>
      <c r="QXB37" s="15"/>
      <c r="QXH37" s="118"/>
      <c r="QXI37" s="117"/>
      <c r="QXJ37" s="105"/>
      <c r="QXK37" s="117"/>
      <c r="QXS37" s="116"/>
      <c r="QXV37" s="15"/>
      <c r="QXW37" s="15"/>
      <c r="QYC37" s="118"/>
      <c r="QYD37" s="117"/>
      <c r="QYE37" s="105"/>
      <c r="QYF37" s="117"/>
      <c r="QYN37" s="116"/>
      <c r="QYQ37" s="15"/>
      <c r="QYR37" s="15"/>
      <c r="QYX37" s="118"/>
      <c r="QYY37" s="117"/>
      <c r="QYZ37" s="105"/>
      <c r="QZA37" s="117"/>
      <c r="QZI37" s="116"/>
      <c r="QZL37" s="15"/>
      <c r="QZM37" s="15"/>
      <c r="QZS37" s="118"/>
      <c r="QZT37" s="117"/>
      <c r="QZU37" s="105"/>
      <c r="QZV37" s="117"/>
      <c r="RAD37" s="116"/>
      <c r="RAG37" s="15"/>
      <c r="RAH37" s="15"/>
      <c r="RAN37" s="118"/>
      <c r="RAO37" s="117"/>
      <c r="RAP37" s="105"/>
      <c r="RAQ37" s="117"/>
      <c r="RAY37" s="116"/>
      <c r="RBB37" s="15"/>
      <c r="RBC37" s="15"/>
      <c r="RBI37" s="118"/>
      <c r="RBJ37" s="117"/>
      <c r="RBK37" s="105"/>
      <c r="RBL37" s="117"/>
      <c r="RBT37" s="116"/>
      <c r="RBW37" s="15"/>
      <c r="RBX37" s="15"/>
      <c r="RCD37" s="118"/>
      <c r="RCE37" s="117"/>
      <c r="RCF37" s="105"/>
      <c r="RCG37" s="117"/>
      <c r="RCO37" s="116"/>
      <c r="RCR37" s="15"/>
      <c r="RCS37" s="15"/>
      <c r="RCY37" s="118"/>
      <c r="RCZ37" s="117"/>
      <c r="RDA37" s="105"/>
      <c r="RDB37" s="117"/>
      <c r="RDJ37" s="116"/>
      <c r="RDM37" s="15"/>
      <c r="RDN37" s="15"/>
      <c r="RDT37" s="118"/>
      <c r="RDU37" s="117"/>
      <c r="RDV37" s="105"/>
      <c r="RDW37" s="117"/>
      <c r="REE37" s="116"/>
      <c r="REH37" s="15"/>
      <c r="REI37" s="15"/>
      <c r="REO37" s="118"/>
      <c r="REP37" s="117"/>
      <c r="REQ37" s="105"/>
      <c r="RER37" s="117"/>
      <c r="REZ37" s="116"/>
      <c r="RFC37" s="15"/>
      <c r="RFD37" s="15"/>
      <c r="RFJ37" s="118"/>
      <c r="RFK37" s="117"/>
      <c r="RFL37" s="105"/>
      <c r="RFM37" s="117"/>
      <c r="RFU37" s="116"/>
      <c r="RFX37" s="15"/>
      <c r="RFY37" s="15"/>
      <c r="RGE37" s="118"/>
      <c r="RGF37" s="117"/>
      <c r="RGG37" s="105"/>
      <c r="RGH37" s="117"/>
      <c r="RGP37" s="116"/>
      <c r="RGS37" s="15"/>
      <c r="RGT37" s="15"/>
      <c r="RGZ37" s="118"/>
      <c r="RHA37" s="117"/>
      <c r="RHB37" s="105"/>
      <c r="RHC37" s="117"/>
      <c r="RHK37" s="116"/>
      <c r="RHN37" s="15"/>
      <c r="RHO37" s="15"/>
      <c r="RHU37" s="118"/>
      <c r="RHV37" s="117"/>
      <c r="RHW37" s="105"/>
      <c r="RHX37" s="117"/>
      <c r="RIF37" s="116"/>
      <c r="RII37" s="15"/>
      <c r="RIJ37" s="15"/>
      <c r="RIP37" s="118"/>
      <c r="RIQ37" s="117"/>
      <c r="RIR37" s="105"/>
      <c r="RIS37" s="117"/>
      <c r="RJA37" s="116"/>
      <c r="RJD37" s="15"/>
      <c r="RJE37" s="15"/>
      <c r="RJK37" s="118"/>
      <c r="RJL37" s="117"/>
      <c r="RJM37" s="105"/>
      <c r="RJN37" s="117"/>
      <c r="RJV37" s="116"/>
      <c r="RJY37" s="15"/>
      <c r="RJZ37" s="15"/>
      <c r="RKF37" s="118"/>
      <c r="RKG37" s="117"/>
      <c r="RKH37" s="105"/>
      <c r="RKI37" s="117"/>
      <c r="RKQ37" s="116"/>
      <c r="RKT37" s="15"/>
      <c r="RKU37" s="15"/>
      <c r="RLA37" s="118"/>
      <c r="RLB37" s="117"/>
      <c r="RLC37" s="105"/>
      <c r="RLD37" s="117"/>
      <c r="RLL37" s="116"/>
      <c r="RLO37" s="15"/>
      <c r="RLP37" s="15"/>
      <c r="RLV37" s="118"/>
      <c r="RLW37" s="117"/>
      <c r="RLX37" s="105"/>
      <c r="RLY37" s="117"/>
      <c r="RMG37" s="116"/>
      <c r="RMJ37" s="15"/>
      <c r="RMK37" s="15"/>
      <c r="RMQ37" s="118"/>
      <c r="RMR37" s="117"/>
      <c r="RMS37" s="105"/>
      <c r="RMT37" s="117"/>
      <c r="RNB37" s="116"/>
      <c r="RNE37" s="15"/>
      <c r="RNF37" s="15"/>
      <c r="RNL37" s="118"/>
      <c r="RNM37" s="117"/>
      <c r="RNN37" s="105"/>
      <c r="RNO37" s="117"/>
      <c r="RNW37" s="116"/>
      <c r="RNZ37" s="15"/>
      <c r="ROA37" s="15"/>
      <c r="ROG37" s="118"/>
      <c r="ROH37" s="117"/>
      <c r="ROI37" s="105"/>
      <c r="ROJ37" s="117"/>
      <c r="ROR37" s="116"/>
      <c r="ROU37" s="15"/>
      <c r="ROV37" s="15"/>
      <c r="RPB37" s="118"/>
      <c r="RPC37" s="117"/>
      <c r="RPD37" s="105"/>
      <c r="RPE37" s="117"/>
      <c r="RPM37" s="116"/>
      <c r="RPP37" s="15"/>
      <c r="RPQ37" s="15"/>
      <c r="RPW37" s="118"/>
      <c r="RPX37" s="117"/>
      <c r="RPY37" s="105"/>
      <c r="RPZ37" s="117"/>
      <c r="RQH37" s="116"/>
      <c r="RQK37" s="15"/>
      <c r="RQL37" s="15"/>
      <c r="RQR37" s="118"/>
      <c r="RQS37" s="117"/>
      <c r="RQT37" s="105"/>
      <c r="RQU37" s="117"/>
      <c r="RRC37" s="116"/>
      <c r="RRF37" s="15"/>
      <c r="RRG37" s="15"/>
      <c r="RRM37" s="118"/>
      <c r="RRN37" s="117"/>
      <c r="RRO37" s="105"/>
      <c r="RRP37" s="117"/>
      <c r="RRX37" s="116"/>
      <c r="RSA37" s="15"/>
      <c r="RSB37" s="15"/>
      <c r="RSH37" s="118"/>
      <c r="RSI37" s="117"/>
      <c r="RSJ37" s="105"/>
      <c r="RSK37" s="117"/>
      <c r="RSS37" s="116"/>
      <c r="RSV37" s="15"/>
      <c r="RSW37" s="15"/>
      <c r="RTC37" s="118"/>
      <c r="RTD37" s="117"/>
      <c r="RTE37" s="105"/>
      <c r="RTF37" s="117"/>
      <c r="RTN37" s="116"/>
      <c r="RTQ37" s="15"/>
      <c r="RTR37" s="15"/>
      <c r="RTX37" s="118"/>
      <c r="RTY37" s="117"/>
      <c r="RTZ37" s="105"/>
      <c r="RUA37" s="117"/>
      <c r="RUI37" s="116"/>
      <c r="RUL37" s="15"/>
      <c r="RUM37" s="15"/>
      <c r="RUS37" s="118"/>
      <c r="RUT37" s="117"/>
      <c r="RUU37" s="105"/>
      <c r="RUV37" s="117"/>
      <c r="RVD37" s="116"/>
      <c r="RVG37" s="15"/>
      <c r="RVH37" s="15"/>
      <c r="RVN37" s="118"/>
      <c r="RVO37" s="117"/>
      <c r="RVP37" s="105"/>
      <c r="RVQ37" s="117"/>
      <c r="RVY37" s="116"/>
      <c r="RWB37" s="15"/>
      <c r="RWC37" s="15"/>
      <c r="RWI37" s="118"/>
      <c r="RWJ37" s="117"/>
      <c r="RWK37" s="105"/>
      <c r="RWL37" s="117"/>
      <c r="RWT37" s="116"/>
      <c r="RWW37" s="15"/>
      <c r="RWX37" s="15"/>
      <c r="RXD37" s="118"/>
      <c r="RXE37" s="117"/>
      <c r="RXF37" s="105"/>
      <c r="RXG37" s="117"/>
      <c r="RXO37" s="116"/>
      <c r="RXR37" s="15"/>
      <c r="RXS37" s="15"/>
      <c r="RXY37" s="118"/>
      <c r="RXZ37" s="117"/>
      <c r="RYA37" s="105"/>
      <c r="RYB37" s="117"/>
      <c r="RYJ37" s="116"/>
      <c r="RYM37" s="15"/>
      <c r="RYN37" s="15"/>
      <c r="RYT37" s="118"/>
      <c r="RYU37" s="117"/>
      <c r="RYV37" s="105"/>
      <c r="RYW37" s="117"/>
      <c r="RZE37" s="116"/>
      <c r="RZH37" s="15"/>
      <c r="RZI37" s="15"/>
      <c r="RZO37" s="118"/>
      <c r="RZP37" s="117"/>
      <c r="RZQ37" s="105"/>
      <c r="RZR37" s="117"/>
      <c r="RZZ37" s="116"/>
      <c r="SAC37" s="15"/>
      <c r="SAD37" s="15"/>
      <c r="SAJ37" s="118"/>
      <c r="SAK37" s="117"/>
      <c r="SAL37" s="105"/>
      <c r="SAM37" s="117"/>
      <c r="SAU37" s="116"/>
      <c r="SAX37" s="15"/>
      <c r="SAY37" s="15"/>
      <c r="SBE37" s="118"/>
      <c r="SBF37" s="117"/>
      <c r="SBG37" s="105"/>
      <c r="SBH37" s="117"/>
      <c r="SBP37" s="116"/>
      <c r="SBS37" s="15"/>
      <c r="SBT37" s="15"/>
      <c r="SBZ37" s="118"/>
      <c r="SCA37" s="117"/>
      <c r="SCB37" s="105"/>
      <c r="SCC37" s="117"/>
      <c r="SCK37" s="116"/>
      <c r="SCN37" s="15"/>
      <c r="SCO37" s="15"/>
      <c r="SCU37" s="118"/>
      <c r="SCV37" s="117"/>
      <c r="SCW37" s="105"/>
      <c r="SCX37" s="117"/>
      <c r="SDF37" s="116"/>
      <c r="SDI37" s="15"/>
      <c r="SDJ37" s="15"/>
      <c r="SDP37" s="118"/>
      <c r="SDQ37" s="117"/>
      <c r="SDR37" s="105"/>
      <c r="SDS37" s="117"/>
      <c r="SEA37" s="116"/>
      <c r="SED37" s="15"/>
      <c r="SEE37" s="15"/>
      <c r="SEK37" s="118"/>
      <c r="SEL37" s="117"/>
      <c r="SEM37" s="105"/>
      <c r="SEN37" s="117"/>
      <c r="SEV37" s="116"/>
      <c r="SEY37" s="15"/>
      <c r="SEZ37" s="15"/>
      <c r="SFF37" s="118"/>
      <c r="SFG37" s="117"/>
      <c r="SFH37" s="105"/>
      <c r="SFI37" s="117"/>
      <c r="SFQ37" s="116"/>
      <c r="SFT37" s="15"/>
      <c r="SFU37" s="15"/>
      <c r="SGA37" s="118"/>
      <c r="SGB37" s="117"/>
      <c r="SGC37" s="105"/>
      <c r="SGD37" s="117"/>
      <c r="SGL37" s="116"/>
      <c r="SGO37" s="15"/>
      <c r="SGP37" s="15"/>
      <c r="SGV37" s="118"/>
      <c r="SGW37" s="117"/>
      <c r="SGX37" s="105"/>
      <c r="SGY37" s="117"/>
      <c r="SHG37" s="116"/>
      <c r="SHJ37" s="15"/>
      <c r="SHK37" s="15"/>
      <c r="SHQ37" s="118"/>
      <c r="SHR37" s="117"/>
      <c r="SHS37" s="105"/>
      <c r="SHT37" s="117"/>
      <c r="SIB37" s="116"/>
      <c r="SIE37" s="15"/>
      <c r="SIF37" s="15"/>
      <c r="SIL37" s="118"/>
      <c r="SIM37" s="117"/>
      <c r="SIN37" s="105"/>
      <c r="SIO37" s="117"/>
      <c r="SIW37" s="116"/>
      <c r="SIZ37" s="15"/>
      <c r="SJA37" s="15"/>
      <c r="SJG37" s="118"/>
      <c r="SJH37" s="117"/>
      <c r="SJI37" s="105"/>
      <c r="SJJ37" s="117"/>
      <c r="SJR37" s="116"/>
      <c r="SJU37" s="15"/>
      <c r="SJV37" s="15"/>
      <c r="SKB37" s="118"/>
      <c r="SKC37" s="117"/>
      <c r="SKD37" s="105"/>
      <c r="SKE37" s="117"/>
      <c r="SKM37" s="116"/>
      <c r="SKP37" s="15"/>
      <c r="SKQ37" s="15"/>
      <c r="SKW37" s="118"/>
      <c r="SKX37" s="117"/>
      <c r="SKY37" s="105"/>
      <c r="SKZ37" s="117"/>
      <c r="SLH37" s="116"/>
      <c r="SLK37" s="15"/>
      <c r="SLL37" s="15"/>
      <c r="SLR37" s="118"/>
      <c r="SLS37" s="117"/>
      <c r="SLT37" s="105"/>
      <c r="SLU37" s="117"/>
      <c r="SMC37" s="116"/>
      <c r="SMF37" s="15"/>
      <c r="SMG37" s="15"/>
      <c r="SMM37" s="118"/>
      <c r="SMN37" s="117"/>
      <c r="SMO37" s="105"/>
      <c r="SMP37" s="117"/>
      <c r="SMX37" s="116"/>
      <c r="SNA37" s="15"/>
      <c r="SNB37" s="15"/>
      <c r="SNH37" s="118"/>
      <c r="SNI37" s="117"/>
      <c r="SNJ37" s="105"/>
      <c r="SNK37" s="117"/>
      <c r="SNS37" s="116"/>
      <c r="SNV37" s="15"/>
      <c r="SNW37" s="15"/>
      <c r="SOC37" s="118"/>
      <c r="SOD37" s="117"/>
      <c r="SOE37" s="105"/>
      <c r="SOF37" s="117"/>
      <c r="SON37" s="116"/>
      <c r="SOQ37" s="15"/>
      <c r="SOR37" s="15"/>
      <c r="SOX37" s="118"/>
      <c r="SOY37" s="117"/>
      <c r="SOZ37" s="105"/>
      <c r="SPA37" s="117"/>
      <c r="SPI37" s="116"/>
      <c r="SPL37" s="15"/>
      <c r="SPM37" s="15"/>
      <c r="SPS37" s="118"/>
      <c r="SPT37" s="117"/>
      <c r="SPU37" s="105"/>
      <c r="SPV37" s="117"/>
      <c r="SQD37" s="116"/>
      <c r="SQG37" s="15"/>
      <c r="SQH37" s="15"/>
      <c r="SQN37" s="118"/>
      <c r="SQO37" s="117"/>
      <c r="SQP37" s="105"/>
      <c r="SQQ37" s="117"/>
      <c r="SQY37" s="116"/>
      <c r="SRB37" s="15"/>
      <c r="SRC37" s="15"/>
      <c r="SRI37" s="118"/>
      <c r="SRJ37" s="117"/>
      <c r="SRK37" s="105"/>
      <c r="SRL37" s="117"/>
      <c r="SRT37" s="116"/>
      <c r="SRW37" s="15"/>
      <c r="SRX37" s="15"/>
      <c r="SSD37" s="118"/>
      <c r="SSE37" s="117"/>
      <c r="SSF37" s="105"/>
      <c r="SSG37" s="117"/>
      <c r="SSO37" s="116"/>
      <c r="SSR37" s="15"/>
      <c r="SSS37" s="15"/>
      <c r="SSY37" s="118"/>
      <c r="SSZ37" s="117"/>
      <c r="STA37" s="105"/>
      <c r="STB37" s="117"/>
      <c r="STJ37" s="116"/>
      <c r="STM37" s="15"/>
      <c r="STN37" s="15"/>
      <c r="STT37" s="118"/>
      <c r="STU37" s="117"/>
      <c r="STV37" s="105"/>
      <c r="STW37" s="117"/>
      <c r="SUE37" s="116"/>
      <c r="SUH37" s="15"/>
      <c r="SUI37" s="15"/>
      <c r="SUO37" s="118"/>
      <c r="SUP37" s="117"/>
      <c r="SUQ37" s="105"/>
      <c r="SUR37" s="117"/>
      <c r="SUZ37" s="116"/>
      <c r="SVC37" s="15"/>
      <c r="SVD37" s="15"/>
      <c r="SVJ37" s="118"/>
      <c r="SVK37" s="117"/>
      <c r="SVL37" s="105"/>
      <c r="SVM37" s="117"/>
      <c r="SVU37" s="116"/>
      <c r="SVX37" s="15"/>
      <c r="SVY37" s="15"/>
      <c r="SWE37" s="118"/>
      <c r="SWF37" s="117"/>
      <c r="SWG37" s="105"/>
      <c r="SWH37" s="117"/>
      <c r="SWP37" s="116"/>
      <c r="SWS37" s="15"/>
      <c r="SWT37" s="15"/>
      <c r="SWZ37" s="118"/>
      <c r="SXA37" s="117"/>
      <c r="SXB37" s="105"/>
      <c r="SXC37" s="117"/>
      <c r="SXK37" s="116"/>
      <c r="SXN37" s="15"/>
      <c r="SXO37" s="15"/>
      <c r="SXU37" s="118"/>
      <c r="SXV37" s="117"/>
      <c r="SXW37" s="105"/>
      <c r="SXX37" s="117"/>
      <c r="SYF37" s="116"/>
      <c r="SYI37" s="15"/>
      <c r="SYJ37" s="15"/>
      <c r="SYP37" s="118"/>
      <c r="SYQ37" s="117"/>
      <c r="SYR37" s="105"/>
      <c r="SYS37" s="117"/>
      <c r="SZA37" s="116"/>
      <c r="SZD37" s="15"/>
      <c r="SZE37" s="15"/>
      <c r="SZK37" s="118"/>
      <c r="SZL37" s="117"/>
      <c r="SZM37" s="105"/>
      <c r="SZN37" s="117"/>
      <c r="SZV37" s="116"/>
      <c r="SZY37" s="15"/>
      <c r="SZZ37" s="15"/>
      <c r="TAF37" s="118"/>
      <c r="TAG37" s="117"/>
      <c r="TAH37" s="105"/>
      <c r="TAI37" s="117"/>
      <c r="TAQ37" s="116"/>
      <c r="TAT37" s="15"/>
      <c r="TAU37" s="15"/>
      <c r="TBA37" s="118"/>
      <c r="TBB37" s="117"/>
      <c r="TBC37" s="105"/>
      <c r="TBD37" s="117"/>
      <c r="TBL37" s="116"/>
      <c r="TBO37" s="15"/>
      <c r="TBP37" s="15"/>
      <c r="TBV37" s="118"/>
      <c r="TBW37" s="117"/>
      <c r="TBX37" s="105"/>
      <c r="TBY37" s="117"/>
      <c r="TCG37" s="116"/>
      <c r="TCJ37" s="15"/>
      <c r="TCK37" s="15"/>
      <c r="TCQ37" s="118"/>
      <c r="TCR37" s="117"/>
      <c r="TCS37" s="105"/>
      <c r="TCT37" s="117"/>
      <c r="TDB37" s="116"/>
      <c r="TDE37" s="15"/>
      <c r="TDF37" s="15"/>
      <c r="TDL37" s="118"/>
      <c r="TDM37" s="117"/>
      <c r="TDN37" s="105"/>
      <c r="TDO37" s="117"/>
      <c r="TDW37" s="116"/>
      <c r="TDZ37" s="15"/>
      <c r="TEA37" s="15"/>
      <c r="TEG37" s="118"/>
      <c r="TEH37" s="117"/>
      <c r="TEI37" s="105"/>
      <c r="TEJ37" s="117"/>
      <c r="TER37" s="116"/>
      <c r="TEU37" s="15"/>
      <c r="TEV37" s="15"/>
      <c r="TFB37" s="118"/>
      <c r="TFC37" s="117"/>
      <c r="TFD37" s="105"/>
      <c r="TFE37" s="117"/>
      <c r="TFM37" s="116"/>
      <c r="TFP37" s="15"/>
      <c r="TFQ37" s="15"/>
      <c r="TFW37" s="118"/>
      <c r="TFX37" s="117"/>
      <c r="TFY37" s="105"/>
      <c r="TFZ37" s="117"/>
      <c r="TGH37" s="116"/>
      <c r="TGK37" s="15"/>
      <c r="TGL37" s="15"/>
      <c r="TGR37" s="118"/>
      <c r="TGS37" s="117"/>
      <c r="TGT37" s="105"/>
      <c r="TGU37" s="117"/>
      <c r="THC37" s="116"/>
      <c r="THF37" s="15"/>
      <c r="THG37" s="15"/>
      <c r="THM37" s="118"/>
      <c r="THN37" s="117"/>
      <c r="THO37" s="105"/>
      <c r="THP37" s="117"/>
      <c r="THX37" s="116"/>
      <c r="TIA37" s="15"/>
      <c r="TIB37" s="15"/>
      <c r="TIH37" s="118"/>
      <c r="TII37" s="117"/>
      <c r="TIJ37" s="105"/>
      <c r="TIK37" s="117"/>
      <c r="TIS37" s="116"/>
      <c r="TIV37" s="15"/>
      <c r="TIW37" s="15"/>
      <c r="TJC37" s="118"/>
      <c r="TJD37" s="117"/>
      <c r="TJE37" s="105"/>
      <c r="TJF37" s="117"/>
      <c r="TJN37" s="116"/>
      <c r="TJQ37" s="15"/>
      <c r="TJR37" s="15"/>
      <c r="TJX37" s="118"/>
      <c r="TJY37" s="117"/>
      <c r="TJZ37" s="105"/>
      <c r="TKA37" s="117"/>
      <c r="TKI37" s="116"/>
      <c r="TKL37" s="15"/>
      <c r="TKM37" s="15"/>
      <c r="TKS37" s="118"/>
      <c r="TKT37" s="117"/>
      <c r="TKU37" s="105"/>
      <c r="TKV37" s="117"/>
      <c r="TLD37" s="116"/>
      <c r="TLG37" s="15"/>
      <c r="TLH37" s="15"/>
      <c r="TLN37" s="118"/>
      <c r="TLO37" s="117"/>
      <c r="TLP37" s="105"/>
      <c r="TLQ37" s="117"/>
      <c r="TLY37" s="116"/>
      <c r="TMB37" s="15"/>
      <c r="TMC37" s="15"/>
      <c r="TMI37" s="118"/>
      <c r="TMJ37" s="117"/>
      <c r="TMK37" s="105"/>
      <c r="TML37" s="117"/>
      <c r="TMT37" s="116"/>
      <c r="TMW37" s="15"/>
      <c r="TMX37" s="15"/>
      <c r="TND37" s="118"/>
      <c r="TNE37" s="117"/>
      <c r="TNF37" s="105"/>
      <c r="TNG37" s="117"/>
      <c r="TNO37" s="116"/>
      <c r="TNR37" s="15"/>
      <c r="TNS37" s="15"/>
      <c r="TNY37" s="118"/>
      <c r="TNZ37" s="117"/>
      <c r="TOA37" s="105"/>
      <c r="TOB37" s="117"/>
      <c r="TOJ37" s="116"/>
      <c r="TOM37" s="15"/>
      <c r="TON37" s="15"/>
      <c r="TOT37" s="118"/>
      <c r="TOU37" s="117"/>
      <c r="TOV37" s="105"/>
      <c r="TOW37" s="117"/>
      <c r="TPE37" s="116"/>
      <c r="TPH37" s="15"/>
      <c r="TPI37" s="15"/>
      <c r="TPO37" s="118"/>
      <c r="TPP37" s="117"/>
      <c r="TPQ37" s="105"/>
      <c r="TPR37" s="117"/>
      <c r="TPZ37" s="116"/>
      <c r="TQC37" s="15"/>
      <c r="TQD37" s="15"/>
      <c r="TQJ37" s="118"/>
      <c r="TQK37" s="117"/>
      <c r="TQL37" s="105"/>
      <c r="TQM37" s="117"/>
      <c r="TQU37" s="116"/>
      <c r="TQX37" s="15"/>
      <c r="TQY37" s="15"/>
      <c r="TRE37" s="118"/>
      <c r="TRF37" s="117"/>
      <c r="TRG37" s="105"/>
      <c r="TRH37" s="117"/>
      <c r="TRP37" s="116"/>
      <c r="TRS37" s="15"/>
      <c r="TRT37" s="15"/>
      <c r="TRZ37" s="118"/>
      <c r="TSA37" s="117"/>
      <c r="TSB37" s="105"/>
      <c r="TSC37" s="117"/>
      <c r="TSK37" s="116"/>
      <c r="TSN37" s="15"/>
      <c r="TSO37" s="15"/>
      <c r="TSU37" s="118"/>
      <c r="TSV37" s="117"/>
      <c r="TSW37" s="105"/>
      <c r="TSX37" s="117"/>
      <c r="TTF37" s="116"/>
      <c r="TTI37" s="15"/>
      <c r="TTJ37" s="15"/>
      <c r="TTP37" s="118"/>
      <c r="TTQ37" s="117"/>
      <c r="TTR37" s="105"/>
      <c r="TTS37" s="117"/>
      <c r="TUA37" s="116"/>
      <c r="TUD37" s="15"/>
      <c r="TUE37" s="15"/>
      <c r="TUK37" s="118"/>
      <c r="TUL37" s="117"/>
      <c r="TUM37" s="105"/>
      <c r="TUN37" s="117"/>
      <c r="TUV37" s="116"/>
      <c r="TUY37" s="15"/>
      <c r="TUZ37" s="15"/>
      <c r="TVF37" s="118"/>
      <c r="TVG37" s="117"/>
      <c r="TVH37" s="105"/>
      <c r="TVI37" s="117"/>
      <c r="TVQ37" s="116"/>
      <c r="TVT37" s="15"/>
      <c r="TVU37" s="15"/>
      <c r="TWA37" s="118"/>
      <c r="TWB37" s="117"/>
      <c r="TWC37" s="105"/>
      <c r="TWD37" s="117"/>
      <c r="TWL37" s="116"/>
      <c r="TWO37" s="15"/>
      <c r="TWP37" s="15"/>
      <c r="TWV37" s="118"/>
      <c r="TWW37" s="117"/>
      <c r="TWX37" s="105"/>
      <c r="TWY37" s="117"/>
      <c r="TXG37" s="116"/>
      <c r="TXJ37" s="15"/>
      <c r="TXK37" s="15"/>
      <c r="TXQ37" s="118"/>
      <c r="TXR37" s="117"/>
      <c r="TXS37" s="105"/>
      <c r="TXT37" s="117"/>
      <c r="TYB37" s="116"/>
      <c r="TYE37" s="15"/>
      <c r="TYF37" s="15"/>
      <c r="TYL37" s="118"/>
      <c r="TYM37" s="117"/>
      <c r="TYN37" s="105"/>
      <c r="TYO37" s="117"/>
      <c r="TYW37" s="116"/>
      <c r="TYZ37" s="15"/>
      <c r="TZA37" s="15"/>
      <c r="TZG37" s="118"/>
      <c r="TZH37" s="117"/>
      <c r="TZI37" s="105"/>
      <c r="TZJ37" s="117"/>
      <c r="TZR37" s="116"/>
      <c r="TZU37" s="15"/>
      <c r="TZV37" s="15"/>
      <c r="UAB37" s="118"/>
      <c r="UAC37" s="117"/>
      <c r="UAD37" s="105"/>
      <c r="UAE37" s="117"/>
      <c r="UAM37" s="116"/>
      <c r="UAP37" s="15"/>
      <c r="UAQ37" s="15"/>
      <c r="UAW37" s="118"/>
      <c r="UAX37" s="117"/>
      <c r="UAY37" s="105"/>
      <c r="UAZ37" s="117"/>
      <c r="UBH37" s="116"/>
      <c r="UBK37" s="15"/>
      <c r="UBL37" s="15"/>
      <c r="UBR37" s="118"/>
      <c r="UBS37" s="117"/>
      <c r="UBT37" s="105"/>
      <c r="UBU37" s="117"/>
      <c r="UCC37" s="116"/>
      <c r="UCF37" s="15"/>
      <c r="UCG37" s="15"/>
      <c r="UCM37" s="118"/>
      <c r="UCN37" s="117"/>
      <c r="UCO37" s="105"/>
      <c r="UCP37" s="117"/>
      <c r="UCX37" s="116"/>
      <c r="UDA37" s="15"/>
      <c r="UDB37" s="15"/>
      <c r="UDH37" s="118"/>
      <c r="UDI37" s="117"/>
      <c r="UDJ37" s="105"/>
      <c r="UDK37" s="117"/>
      <c r="UDS37" s="116"/>
      <c r="UDV37" s="15"/>
      <c r="UDW37" s="15"/>
      <c r="UEC37" s="118"/>
      <c r="UED37" s="117"/>
      <c r="UEE37" s="105"/>
      <c r="UEF37" s="117"/>
      <c r="UEN37" s="116"/>
      <c r="UEQ37" s="15"/>
      <c r="UER37" s="15"/>
      <c r="UEX37" s="118"/>
      <c r="UEY37" s="117"/>
      <c r="UEZ37" s="105"/>
      <c r="UFA37" s="117"/>
      <c r="UFI37" s="116"/>
      <c r="UFL37" s="15"/>
      <c r="UFM37" s="15"/>
      <c r="UFS37" s="118"/>
      <c r="UFT37" s="117"/>
      <c r="UFU37" s="105"/>
      <c r="UFV37" s="117"/>
      <c r="UGD37" s="116"/>
      <c r="UGG37" s="15"/>
      <c r="UGH37" s="15"/>
      <c r="UGN37" s="118"/>
      <c r="UGO37" s="117"/>
      <c r="UGP37" s="105"/>
      <c r="UGQ37" s="117"/>
      <c r="UGY37" s="116"/>
      <c r="UHB37" s="15"/>
      <c r="UHC37" s="15"/>
      <c r="UHI37" s="118"/>
      <c r="UHJ37" s="117"/>
      <c r="UHK37" s="105"/>
      <c r="UHL37" s="117"/>
      <c r="UHT37" s="116"/>
      <c r="UHW37" s="15"/>
      <c r="UHX37" s="15"/>
      <c r="UID37" s="118"/>
      <c r="UIE37" s="117"/>
      <c r="UIF37" s="105"/>
      <c r="UIG37" s="117"/>
      <c r="UIO37" s="116"/>
      <c r="UIR37" s="15"/>
      <c r="UIS37" s="15"/>
      <c r="UIY37" s="118"/>
      <c r="UIZ37" s="117"/>
      <c r="UJA37" s="105"/>
      <c r="UJB37" s="117"/>
      <c r="UJJ37" s="116"/>
      <c r="UJM37" s="15"/>
      <c r="UJN37" s="15"/>
      <c r="UJT37" s="118"/>
      <c r="UJU37" s="117"/>
      <c r="UJV37" s="105"/>
      <c r="UJW37" s="117"/>
      <c r="UKE37" s="116"/>
      <c r="UKH37" s="15"/>
      <c r="UKI37" s="15"/>
      <c r="UKO37" s="118"/>
      <c r="UKP37" s="117"/>
      <c r="UKQ37" s="105"/>
      <c r="UKR37" s="117"/>
      <c r="UKZ37" s="116"/>
      <c r="ULC37" s="15"/>
      <c r="ULD37" s="15"/>
      <c r="ULJ37" s="118"/>
      <c r="ULK37" s="117"/>
      <c r="ULL37" s="105"/>
      <c r="ULM37" s="117"/>
      <c r="ULU37" s="116"/>
      <c r="ULX37" s="15"/>
      <c r="ULY37" s="15"/>
      <c r="UME37" s="118"/>
      <c r="UMF37" s="117"/>
      <c r="UMG37" s="105"/>
      <c r="UMH37" s="117"/>
      <c r="UMP37" s="116"/>
      <c r="UMS37" s="15"/>
      <c r="UMT37" s="15"/>
      <c r="UMZ37" s="118"/>
      <c r="UNA37" s="117"/>
      <c r="UNB37" s="105"/>
      <c r="UNC37" s="117"/>
      <c r="UNK37" s="116"/>
      <c r="UNN37" s="15"/>
      <c r="UNO37" s="15"/>
      <c r="UNU37" s="118"/>
      <c r="UNV37" s="117"/>
      <c r="UNW37" s="105"/>
      <c r="UNX37" s="117"/>
      <c r="UOF37" s="116"/>
      <c r="UOI37" s="15"/>
      <c r="UOJ37" s="15"/>
      <c r="UOP37" s="118"/>
      <c r="UOQ37" s="117"/>
      <c r="UOR37" s="105"/>
      <c r="UOS37" s="117"/>
      <c r="UPA37" s="116"/>
      <c r="UPD37" s="15"/>
      <c r="UPE37" s="15"/>
      <c r="UPK37" s="118"/>
      <c r="UPL37" s="117"/>
      <c r="UPM37" s="105"/>
      <c r="UPN37" s="117"/>
      <c r="UPV37" s="116"/>
      <c r="UPY37" s="15"/>
      <c r="UPZ37" s="15"/>
      <c r="UQF37" s="118"/>
      <c r="UQG37" s="117"/>
      <c r="UQH37" s="105"/>
      <c r="UQI37" s="117"/>
      <c r="UQQ37" s="116"/>
      <c r="UQT37" s="15"/>
      <c r="UQU37" s="15"/>
      <c r="URA37" s="118"/>
      <c r="URB37" s="117"/>
      <c r="URC37" s="105"/>
      <c r="URD37" s="117"/>
      <c r="URL37" s="116"/>
      <c r="URO37" s="15"/>
      <c r="URP37" s="15"/>
      <c r="URV37" s="118"/>
      <c r="URW37" s="117"/>
      <c r="URX37" s="105"/>
      <c r="URY37" s="117"/>
      <c r="USG37" s="116"/>
      <c r="USJ37" s="15"/>
      <c r="USK37" s="15"/>
      <c r="USQ37" s="118"/>
      <c r="USR37" s="117"/>
      <c r="USS37" s="105"/>
      <c r="UST37" s="117"/>
      <c r="UTB37" s="116"/>
      <c r="UTE37" s="15"/>
      <c r="UTF37" s="15"/>
      <c r="UTL37" s="118"/>
      <c r="UTM37" s="117"/>
      <c r="UTN37" s="105"/>
      <c r="UTO37" s="117"/>
      <c r="UTW37" s="116"/>
      <c r="UTZ37" s="15"/>
      <c r="UUA37" s="15"/>
      <c r="UUG37" s="118"/>
      <c r="UUH37" s="117"/>
      <c r="UUI37" s="105"/>
      <c r="UUJ37" s="117"/>
      <c r="UUR37" s="116"/>
      <c r="UUU37" s="15"/>
      <c r="UUV37" s="15"/>
      <c r="UVB37" s="118"/>
      <c r="UVC37" s="117"/>
      <c r="UVD37" s="105"/>
      <c r="UVE37" s="117"/>
      <c r="UVM37" s="116"/>
      <c r="UVP37" s="15"/>
      <c r="UVQ37" s="15"/>
      <c r="UVW37" s="118"/>
      <c r="UVX37" s="117"/>
      <c r="UVY37" s="105"/>
      <c r="UVZ37" s="117"/>
      <c r="UWH37" s="116"/>
      <c r="UWK37" s="15"/>
      <c r="UWL37" s="15"/>
      <c r="UWR37" s="118"/>
      <c r="UWS37" s="117"/>
      <c r="UWT37" s="105"/>
      <c r="UWU37" s="117"/>
      <c r="UXC37" s="116"/>
      <c r="UXF37" s="15"/>
      <c r="UXG37" s="15"/>
      <c r="UXM37" s="118"/>
      <c r="UXN37" s="117"/>
      <c r="UXO37" s="105"/>
      <c r="UXP37" s="117"/>
      <c r="UXX37" s="116"/>
      <c r="UYA37" s="15"/>
      <c r="UYB37" s="15"/>
      <c r="UYH37" s="118"/>
      <c r="UYI37" s="117"/>
      <c r="UYJ37" s="105"/>
      <c r="UYK37" s="117"/>
      <c r="UYS37" s="116"/>
      <c r="UYV37" s="15"/>
      <c r="UYW37" s="15"/>
      <c r="UZC37" s="118"/>
      <c r="UZD37" s="117"/>
      <c r="UZE37" s="105"/>
      <c r="UZF37" s="117"/>
      <c r="UZN37" s="116"/>
      <c r="UZQ37" s="15"/>
      <c r="UZR37" s="15"/>
      <c r="UZX37" s="118"/>
      <c r="UZY37" s="117"/>
      <c r="UZZ37" s="105"/>
      <c r="VAA37" s="117"/>
      <c r="VAI37" s="116"/>
      <c r="VAL37" s="15"/>
      <c r="VAM37" s="15"/>
      <c r="VAS37" s="118"/>
      <c r="VAT37" s="117"/>
      <c r="VAU37" s="105"/>
      <c r="VAV37" s="117"/>
      <c r="VBD37" s="116"/>
      <c r="VBG37" s="15"/>
      <c r="VBH37" s="15"/>
      <c r="VBN37" s="118"/>
      <c r="VBO37" s="117"/>
      <c r="VBP37" s="105"/>
      <c r="VBQ37" s="117"/>
      <c r="VBY37" s="116"/>
      <c r="VCB37" s="15"/>
      <c r="VCC37" s="15"/>
      <c r="VCI37" s="118"/>
      <c r="VCJ37" s="117"/>
      <c r="VCK37" s="105"/>
      <c r="VCL37" s="117"/>
      <c r="VCT37" s="116"/>
      <c r="VCW37" s="15"/>
      <c r="VCX37" s="15"/>
      <c r="VDD37" s="118"/>
      <c r="VDE37" s="117"/>
      <c r="VDF37" s="105"/>
      <c r="VDG37" s="117"/>
      <c r="VDO37" s="116"/>
      <c r="VDR37" s="15"/>
      <c r="VDS37" s="15"/>
      <c r="VDY37" s="118"/>
      <c r="VDZ37" s="117"/>
      <c r="VEA37" s="105"/>
      <c r="VEB37" s="117"/>
      <c r="VEJ37" s="116"/>
      <c r="VEM37" s="15"/>
      <c r="VEN37" s="15"/>
      <c r="VET37" s="118"/>
      <c r="VEU37" s="117"/>
      <c r="VEV37" s="105"/>
      <c r="VEW37" s="117"/>
      <c r="VFE37" s="116"/>
      <c r="VFH37" s="15"/>
      <c r="VFI37" s="15"/>
      <c r="VFO37" s="118"/>
      <c r="VFP37" s="117"/>
      <c r="VFQ37" s="105"/>
      <c r="VFR37" s="117"/>
      <c r="VFZ37" s="116"/>
      <c r="VGC37" s="15"/>
      <c r="VGD37" s="15"/>
      <c r="VGJ37" s="118"/>
      <c r="VGK37" s="117"/>
      <c r="VGL37" s="105"/>
      <c r="VGM37" s="117"/>
      <c r="VGU37" s="116"/>
      <c r="VGX37" s="15"/>
      <c r="VGY37" s="15"/>
      <c r="VHE37" s="118"/>
      <c r="VHF37" s="117"/>
      <c r="VHG37" s="105"/>
      <c r="VHH37" s="117"/>
      <c r="VHP37" s="116"/>
      <c r="VHS37" s="15"/>
      <c r="VHT37" s="15"/>
      <c r="VHZ37" s="118"/>
      <c r="VIA37" s="117"/>
      <c r="VIB37" s="105"/>
      <c r="VIC37" s="117"/>
      <c r="VIK37" s="116"/>
      <c r="VIN37" s="15"/>
      <c r="VIO37" s="15"/>
      <c r="VIU37" s="118"/>
      <c r="VIV37" s="117"/>
      <c r="VIW37" s="105"/>
      <c r="VIX37" s="117"/>
      <c r="VJF37" s="116"/>
      <c r="VJI37" s="15"/>
      <c r="VJJ37" s="15"/>
      <c r="VJP37" s="118"/>
      <c r="VJQ37" s="117"/>
      <c r="VJR37" s="105"/>
      <c r="VJS37" s="117"/>
      <c r="VKA37" s="116"/>
      <c r="VKD37" s="15"/>
      <c r="VKE37" s="15"/>
      <c r="VKK37" s="118"/>
      <c r="VKL37" s="117"/>
      <c r="VKM37" s="105"/>
      <c r="VKN37" s="117"/>
      <c r="VKV37" s="116"/>
      <c r="VKY37" s="15"/>
      <c r="VKZ37" s="15"/>
      <c r="VLF37" s="118"/>
      <c r="VLG37" s="117"/>
      <c r="VLH37" s="105"/>
      <c r="VLI37" s="117"/>
      <c r="VLQ37" s="116"/>
      <c r="VLT37" s="15"/>
      <c r="VLU37" s="15"/>
      <c r="VMA37" s="118"/>
      <c r="VMB37" s="117"/>
      <c r="VMC37" s="105"/>
      <c r="VMD37" s="117"/>
      <c r="VML37" s="116"/>
      <c r="VMO37" s="15"/>
      <c r="VMP37" s="15"/>
      <c r="VMV37" s="118"/>
      <c r="VMW37" s="117"/>
      <c r="VMX37" s="105"/>
      <c r="VMY37" s="117"/>
      <c r="VNG37" s="116"/>
      <c r="VNJ37" s="15"/>
      <c r="VNK37" s="15"/>
      <c r="VNQ37" s="118"/>
      <c r="VNR37" s="117"/>
      <c r="VNS37" s="105"/>
      <c r="VNT37" s="117"/>
      <c r="VOB37" s="116"/>
      <c r="VOE37" s="15"/>
      <c r="VOF37" s="15"/>
      <c r="VOL37" s="118"/>
      <c r="VOM37" s="117"/>
      <c r="VON37" s="105"/>
      <c r="VOO37" s="117"/>
      <c r="VOW37" s="116"/>
      <c r="VOZ37" s="15"/>
      <c r="VPA37" s="15"/>
      <c r="VPG37" s="118"/>
      <c r="VPH37" s="117"/>
      <c r="VPI37" s="105"/>
      <c r="VPJ37" s="117"/>
      <c r="VPR37" s="116"/>
      <c r="VPU37" s="15"/>
      <c r="VPV37" s="15"/>
      <c r="VQB37" s="118"/>
      <c r="VQC37" s="117"/>
      <c r="VQD37" s="105"/>
      <c r="VQE37" s="117"/>
      <c r="VQM37" s="116"/>
      <c r="VQP37" s="15"/>
      <c r="VQQ37" s="15"/>
      <c r="VQW37" s="118"/>
      <c r="VQX37" s="117"/>
      <c r="VQY37" s="105"/>
      <c r="VQZ37" s="117"/>
      <c r="VRH37" s="116"/>
      <c r="VRK37" s="15"/>
      <c r="VRL37" s="15"/>
      <c r="VRR37" s="118"/>
      <c r="VRS37" s="117"/>
      <c r="VRT37" s="105"/>
      <c r="VRU37" s="117"/>
      <c r="VSC37" s="116"/>
      <c r="VSF37" s="15"/>
      <c r="VSG37" s="15"/>
      <c r="VSM37" s="118"/>
      <c r="VSN37" s="117"/>
      <c r="VSO37" s="105"/>
      <c r="VSP37" s="117"/>
      <c r="VSX37" s="116"/>
      <c r="VTA37" s="15"/>
      <c r="VTB37" s="15"/>
      <c r="VTH37" s="118"/>
      <c r="VTI37" s="117"/>
      <c r="VTJ37" s="105"/>
      <c r="VTK37" s="117"/>
      <c r="VTS37" s="116"/>
      <c r="VTV37" s="15"/>
      <c r="VTW37" s="15"/>
      <c r="VUC37" s="118"/>
      <c r="VUD37" s="117"/>
      <c r="VUE37" s="105"/>
      <c r="VUF37" s="117"/>
      <c r="VUN37" s="116"/>
      <c r="VUQ37" s="15"/>
      <c r="VUR37" s="15"/>
      <c r="VUX37" s="118"/>
      <c r="VUY37" s="117"/>
      <c r="VUZ37" s="105"/>
      <c r="VVA37" s="117"/>
      <c r="VVI37" s="116"/>
      <c r="VVL37" s="15"/>
      <c r="VVM37" s="15"/>
      <c r="VVS37" s="118"/>
      <c r="VVT37" s="117"/>
      <c r="VVU37" s="105"/>
      <c r="VVV37" s="117"/>
      <c r="VWD37" s="116"/>
      <c r="VWG37" s="15"/>
      <c r="VWH37" s="15"/>
      <c r="VWN37" s="118"/>
      <c r="VWO37" s="117"/>
      <c r="VWP37" s="105"/>
      <c r="VWQ37" s="117"/>
      <c r="VWY37" s="116"/>
      <c r="VXB37" s="15"/>
      <c r="VXC37" s="15"/>
      <c r="VXI37" s="118"/>
      <c r="VXJ37" s="117"/>
      <c r="VXK37" s="105"/>
      <c r="VXL37" s="117"/>
      <c r="VXT37" s="116"/>
      <c r="VXW37" s="15"/>
      <c r="VXX37" s="15"/>
      <c r="VYD37" s="118"/>
      <c r="VYE37" s="117"/>
      <c r="VYF37" s="105"/>
      <c r="VYG37" s="117"/>
      <c r="VYO37" s="116"/>
      <c r="VYR37" s="15"/>
      <c r="VYS37" s="15"/>
      <c r="VYY37" s="118"/>
      <c r="VYZ37" s="117"/>
      <c r="VZA37" s="105"/>
      <c r="VZB37" s="117"/>
      <c r="VZJ37" s="116"/>
      <c r="VZM37" s="15"/>
      <c r="VZN37" s="15"/>
      <c r="VZT37" s="118"/>
      <c r="VZU37" s="117"/>
      <c r="VZV37" s="105"/>
      <c r="VZW37" s="117"/>
      <c r="WAE37" s="116"/>
      <c r="WAH37" s="15"/>
      <c r="WAI37" s="15"/>
      <c r="WAO37" s="118"/>
      <c r="WAP37" s="117"/>
      <c r="WAQ37" s="105"/>
      <c r="WAR37" s="117"/>
      <c r="WAZ37" s="116"/>
      <c r="WBC37" s="15"/>
      <c r="WBD37" s="15"/>
      <c r="WBJ37" s="118"/>
      <c r="WBK37" s="117"/>
      <c r="WBL37" s="105"/>
      <c r="WBM37" s="117"/>
      <c r="WBU37" s="116"/>
      <c r="WBX37" s="15"/>
      <c r="WBY37" s="15"/>
      <c r="WCE37" s="118"/>
      <c r="WCF37" s="117"/>
      <c r="WCG37" s="105"/>
      <c r="WCH37" s="117"/>
      <c r="WCP37" s="116"/>
      <c r="WCS37" s="15"/>
      <c r="WCT37" s="15"/>
      <c r="WCZ37" s="118"/>
      <c r="WDA37" s="117"/>
      <c r="WDB37" s="105"/>
      <c r="WDC37" s="117"/>
      <c r="WDK37" s="116"/>
      <c r="WDN37" s="15"/>
      <c r="WDO37" s="15"/>
      <c r="WDU37" s="118"/>
      <c r="WDV37" s="117"/>
      <c r="WDW37" s="105"/>
      <c r="WDX37" s="117"/>
      <c r="WEF37" s="116"/>
      <c r="WEI37" s="15"/>
      <c r="WEJ37" s="15"/>
      <c r="WEP37" s="118"/>
      <c r="WEQ37" s="117"/>
      <c r="WER37" s="105"/>
      <c r="WES37" s="117"/>
      <c r="WFA37" s="116"/>
      <c r="WFD37" s="15"/>
      <c r="WFE37" s="15"/>
      <c r="WFK37" s="118"/>
      <c r="WFL37" s="117"/>
      <c r="WFM37" s="105"/>
      <c r="WFN37" s="117"/>
      <c r="WFV37" s="116"/>
      <c r="WFY37" s="15"/>
      <c r="WFZ37" s="15"/>
      <c r="WGF37" s="118"/>
      <c r="WGG37" s="117"/>
      <c r="WGH37" s="105"/>
      <c r="WGI37" s="117"/>
      <c r="WGQ37" s="116"/>
      <c r="WGT37" s="15"/>
      <c r="WGU37" s="15"/>
      <c r="WHA37" s="118"/>
      <c r="WHB37" s="117"/>
      <c r="WHC37" s="105"/>
      <c r="WHD37" s="117"/>
      <c r="WHL37" s="116"/>
      <c r="WHO37" s="15"/>
      <c r="WHP37" s="15"/>
      <c r="WHV37" s="118"/>
      <c r="WHW37" s="117"/>
      <c r="WHX37" s="105"/>
      <c r="WHY37" s="117"/>
      <c r="WIG37" s="116"/>
      <c r="WIJ37" s="15"/>
      <c r="WIK37" s="15"/>
      <c r="WIQ37" s="118"/>
      <c r="WIR37" s="117"/>
      <c r="WIS37" s="105"/>
      <c r="WIT37" s="117"/>
      <c r="WJB37" s="116"/>
      <c r="WJE37" s="15"/>
      <c r="WJF37" s="15"/>
      <c r="WJL37" s="118"/>
      <c r="WJM37" s="117"/>
      <c r="WJN37" s="105"/>
      <c r="WJO37" s="117"/>
      <c r="WJW37" s="116"/>
      <c r="WJZ37" s="15"/>
      <c r="WKA37" s="15"/>
      <c r="WKG37" s="118"/>
      <c r="WKH37" s="117"/>
      <c r="WKI37" s="105"/>
      <c r="WKJ37" s="117"/>
      <c r="WKR37" s="116"/>
      <c r="WKU37" s="15"/>
      <c r="WKV37" s="15"/>
      <c r="WLB37" s="118"/>
      <c r="WLC37" s="117"/>
      <c r="WLD37" s="105"/>
      <c r="WLE37" s="117"/>
      <c r="WLM37" s="116"/>
      <c r="WLP37" s="15"/>
      <c r="WLQ37" s="15"/>
      <c r="WLW37" s="118"/>
      <c r="WLX37" s="117"/>
      <c r="WLY37" s="105"/>
      <c r="WLZ37" s="117"/>
      <c r="WMH37" s="116"/>
      <c r="WMK37" s="15"/>
      <c r="WML37" s="15"/>
      <c r="WMR37" s="118"/>
      <c r="WMS37" s="117"/>
      <c r="WMT37" s="105"/>
      <c r="WMU37" s="117"/>
      <c r="WNC37" s="116"/>
      <c r="WNF37" s="15"/>
      <c r="WNG37" s="15"/>
      <c r="WNM37" s="118"/>
      <c r="WNN37" s="117"/>
      <c r="WNO37" s="105"/>
      <c r="WNP37" s="117"/>
      <c r="WNX37" s="116"/>
      <c r="WOA37" s="15"/>
      <c r="WOB37" s="15"/>
      <c r="WOH37" s="118"/>
      <c r="WOI37" s="117"/>
      <c r="WOJ37" s="105"/>
      <c r="WOK37" s="117"/>
      <c r="WOS37" s="116"/>
      <c r="WOV37" s="15"/>
      <c r="WOW37" s="15"/>
      <c r="WPC37" s="118"/>
      <c r="WPD37" s="117"/>
      <c r="WPE37" s="105"/>
      <c r="WPF37" s="117"/>
      <c r="WPN37" s="116"/>
      <c r="WPQ37" s="15"/>
      <c r="WPR37" s="15"/>
      <c r="WPX37" s="118"/>
      <c r="WPY37" s="117"/>
      <c r="WPZ37" s="105"/>
      <c r="WQA37" s="117"/>
      <c r="WQI37" s="116"/>
      <c r="WQL37" s="15"/>
      <c r="WQM37" s="15"/>
      <c r="WQS37" s="118"/>
      <c r="WQT37" s="117"/>
      <c r="WQU37" s="105"/>
      <c r="WQV37" s="117"/>
      <c r="WRD37" s="116"/>
      <c r="WRG37" s="15"/>
      <c r="WRH37" s="15"/>
      <c r="WRN37" s="118"/>
      <c r="WRO37" s="117"/>
      <c r="WRP37" s="105"/>
      <c r="WRQ37" s="117"/>
      <c r="WRY37" s="116"/>
      <c r="WSB37" s="15"/>
      <c r="WSC37" s="15"/>
      <c r="WSI37" s="118"/>
      <c r="WSJ37" s="117"/>
      <c r="WSK37" s="105"/>
      <c r="WSL37" s="117"/>
      <c r="WST37" s="116"/>
      <c r="WSW37" s="15"/>
      <c r="WSX37" s="15"/>
      <c r="WTD37" s="118"/>
      <c r="WTE37" s="117"/>
      <c r="WTF37" s="105"/>
      <c r="WTG37" s="117"/>
      <c r="WTO37" s="116"/>
      <c r="WTR37" s="15"/>
      <c r="WTS37" s="15"/>
      <c r="WTY37" s="118"/>
      <c r="WTZ37" s="117"/>
      <c r="WUA37" s="105"/>
      <c r="WUB37" s="117"/>
      <c r="WUJ37" s="116"/>
      <c r="WUM37" s="15"/>
      <c r="WUN37" s="15"/>
      <c r="WUT37" s="118"/>
      <c r="WUU37" s="117"/>
      <c r="WUV37" s="105"/>
      <c r="WUW37" s="117"/>
      <c r="WVE37" s="116"/>
      <c r="WVH37" s="15"/>
      <c r="WVI37" s="15"/>
      <c r="WVO37" s="118"/>
      <c r="WVP37" s="117"/>
      <c r="WVQ37" s="105"/>
      <c r="WVR37" s="117"/>
      <c r="WVZ37" s="116"/>
      <c r="WWC37" s="15"/>
      <c r="WWD37" s="15"/>
      <c r="WWJ37" s="118"/>
      <c r="WWK37" s="117"/>
      <c r="WWL37" s="105"/>
      <c r="WWM37" s="117"/>
      <c r="WWU37" s="116"/>
      <c r="WWX37" s="15"/>
      <c r="WWY37" s="15"/>
      <c r="WXE37" s="118"/>
      <c r="WXF37" s="117"/>
      <c r="WXG37" s="105"/>
      <c r="WXH37" s="117"/>
      <c r="WXP37" s="116"/>
      <c r="WXS37" s="15"/>
      <c r="WXT37" s="15"/>
      <c r="WXZ37" s="118"/>
      <c r="WYA37" s="117"/>
      <c r="WYB37" s="105"/>
      <c r="WYC37" s="117"/>
      <c r="WYK37" s="116"/>
      <c r="WYN37" s="15"/>
      <c r="WYO37" s="15"/>
      <c r="WYU37" s="118"/>
      <c r="WYV37" s="117"/>
      <c r="WYW37" s="105"/>
      <c r="WYX37" s="117"/>
      <c r="WZF37" s="116"/>
      <c r="WZI37" s="15"/>
      <c r="WZJ37" s="15"/>
      <c r="WZP37" s="118"/>
      <c r="WZQ37" s="117"/>
      <c r="WZR37" s="105"/>
      <c r="WZS37" s="117"/>
      <c r="XAA37" s="116"/>
      <c r="XAD37" s="15"/>
      <c r="XAE37" s="15"/>
      <c r="XAK37" s="118"/>
      <c r="XAL37" s="117"/>
      <c r="XAM37" s="105"/>
      <c r="XAN37" s="117"/>
      <c r="XAV37" s="116"/>
      <c r="XAY37" s="15"/>
      <c r="XAZ37" s="15"/>
      <c r="XBF37" s="118"/>
      <c r="XBG37" s="117"/>
      <c r="XBH37" s="105"/>
      <c r="XBI37" s="117"/>
      <c r="XBQ37" s="116"/>
      <c r="XBT37" s="15"/>
      <c r="XBU37" s="15"/>
      <c r="XCA37" s="118"/>
      <c r="XCB37" s="117"/>
      <c r="XCC37" s="105"/>
      <c r="XCD37" s="117"/>
      <c r="XCL37" s="116"/>
      <c r="XCO37" s="15"/>
      <c r="XCP37" s="15"/>
      <c r="XCV37" s="118"/>
      <c r="XCW37" s="117"/>
      <c r="XCX37" s="105"/>
      <c r="XCY37" s="117"/>
      <c r="XDG37" s="116"/>
      <c r="XDJ37" s="15"/>
      <c r="XDK37" s="15"/>
      <c r="XDQ37" s="118"/>
      <c r="XDR37" s="117"/>
      <c r="XDS37" s="105"/>
      <c r="XDT37" s="117"/>
      <c r="XEB37" s="116"/>
      <c r="XEE37" s="15"/>
      <c r="XEF37" s="15"/>
      <c r="XEL37" s="118"/>
      <c r="XEM37" s="117"/>
      <c r="XEN37" s="105"/>
      <c r="XEO37" s="117"/>
      <c r="XEW37" s="116"/>
      <c r="XEZ37" s="15"/>
      <c r="XFA37" s="15"/>
    </row>
    <row r="38" spans="1:1018 1026:2047 2055:3067 3073:4096 4102:5113 5121:6142 6150:8191 8197:9216 9219:10237 10245:12286 12292:13311 13314:14332 14340:16381" s="120" customFormat="1" x14ac:dyDescent="0.25">
      <c r="A38" s="17"/>
      <c r="B38" s="139">
        <v>531</v>
      </c>
      <c r="C38" s="120" t="s">
        <v>21</v>
      </c>
      <c r="D38" s="121" t="s">
        <v>325</v>
      </c>
      <c r="E38" s="120">
        <v>3</v>
      </c>
      <c r="F38" s="120" t="s">
        <v>1088</v>
      </c>
      <c r="G38" s="122" t="s">
        <v>327</v>
      </c>
      <c r="H38" s="123" t="s">
        <v>1092</v>
      </c>
      <c r="I38" s="106">
        <v>1742.44</v>
      </c>
      <c r="J38" s="123" t="s">
        <v>1085</v>
      </c>
      <c r="K38" s="121" t="s">
        <v>57</v>
      </c>
      <c r="L38" s="121" t="s">
        <v>57</v>
      </c>
      <c r="M38" s="121" t="s">
        <v>57</v>
      </c>
      <c r="N38" s="121" t="s">
        <v>57</v>
      </c>
      <c r="O38" s="121" t="s">
        <v>57</v>
      </c>
      <c r="P38" s="121" t="s">
        <v>654</v>
      </c>
      <c r="Q38" s="120" t="s">
        <v>655</v>
      </c>
      <c r="R38" s="124" t="s">
        <v>57</v>
      </c>
      <c r="S38" s="121" t="s">
        <v>57</v>
      </c>
      <c r="T38" s="121"/>
      <c r="U38" s="17"/>
      <c r="V38" s="15"/>
      <c r="AB38" s="122"/>
      <c r="AC38" s="123"/>
      <c r="AD38" s="106"/>
      <c r="AE38" s="123"/>
      <c r="AM38" s="125"/>
      <c r="AP38" s="15"/>
      <c r="AQ38" s="15"/>
      <c r="AW38" s="122"/>
      <c r="AX38" s="123"/>
      <c r="AY38" s="106"/>
      <c r="AZ38" s="123"/>
      <c r="BH38" s="125"/>
      <c r="BK38" s="15"/>
      <c r="BL38" s="15"/>
      <c r="BR38" s="122"/>
      <c r="BS38" s="123"/>
      <c r="BT38" s="106"/>
      <c r="BU38" s="123"/>
      <c r="CC38" s="125"/>
      <c r="CF38" s="15"/>
      <c r="CG38" s="15"/>
      <c r="CM38" s="122"/>
      <c r="CN38" s="123"/>
      <c r="CO38" s="106"/>
      <c r="CP38" s="123"/>
      <c r="CX38" s="125"/>
      <c r="DA38" s="15"/>
      <c r="DB38" s="15"/>
      <c r="DH38" s="122"/>
      <c r="DI38" s="123"/>
      <c r="DJ38" s="106"/>
      <c r="DK38" s="123"/>
      <c r="DS38" s="125"/>
      <c r="DV38" s="15"/>
      <c r="DW38" s="15"/>
      <c r="EC38" s="122"/>
      <c r="ED38" s="123"/>
      <c r="EE38" s="106"/>
      <c r="EF38" s="123"/>
      <c r="EN38" s="125"/>
      <c r="EQ38" s="15"/>
      <c r="ER38" s="15"/>
      <c r="EX38" s="122"/>
      <c r="EY38" s="123"/>
      <c r="EZ38" s="106"/>
      <c r="FA38" s="123"/>
      <c r="FI38" s="125"/>
      <c r="FL38" s="15"/>
      <c r="FM38" s="15"/>
      <c r="FS38" s="122"/>
      <c r="FT38" s="123"/>
      <c r="FU38" s="106"/>
      <c r="FV38" s="123"/>
      <c r="GD38" s="125"/>
      <c r="GG38" s="15"/>
      <c r="GH38" s="15"/>
      <c r="GN38" s="122"/>
      <c r="GO38" s="123"/>
      <c r="GP38" s="106"/>
      <c r="GQ38" s="123"/>
      <c r="GY38" s="125"/>
      <c r="HB38" s="15"/>
      <c r="HC38" s="15"/>
      <c r="HI38" s="122"/>
      <c r="HJ38" s="123"/>
      <c r="HK38" s="106"/>
      <c r="HL38" s="123"/>
      <c r="HT38" s="125"/>
      <c r="HW38" s="15"/>
      <c r="HX38" s="15"/>
      <c r="ID38" s="122"/>
      <c r="IE38" s="123"/>
      <c r="IF38" s="106"/>
      <c r="IG38" s="123"/>
      <c r="IO38" s="125"/>
      <c r="IR38" s="15"/>
      <c r="IS38" s="15"/>
      <c r="IY38" s="122"/>
      <c r="IZ38" s="123"/>
      <c r="JA38" s="106"/>
      <c r="JB38" s="123"/>
      <c r="JJ38" s="125"/>
      <c r="JM38" s="15"/>
      <c r="JN38" s="15"/>
      <c r="JT38" s="122"/>
      <c r="JU38" s="123"/>
      <c r="JV38" s="106"/>
      <c r="JW38" s="123"/>
      <c r="KE38" s="125"/>
      <c r="KH38" s="15"/>
      <c r="KI38" s="15"/>
      <c r="KO38" s="122"/>
      <c r="KP38" s="123"/>
      <c r="KQ38" s="106"/>
      <c r="KR38" s="123"/>
      <c r="KZ38" s="125"/>
      <c r="LC38" s="15"/>
      <c r="LD38" s="15"/>
      <c r="LJ38" s="122"/>
      <c r="LK38" s="123"/>
      <c r="LL38" s="106"/>
      <c r="LM38" s="123"/>
      <c r="LU38" s="125"/>
      <c r="LX38" s="15"/>
      <c r="LY38" s="15"/>
      <c r="ME38" s="122"/>
      <c r="MF38" s="123"/>
      <c r="MG38" s="106"/>
      <c r="MH38" s="123"/>
      <c r="MP38" s="125"/>
      <c r="MS38" s="15"/>
      <c r="MT38" s="15"/>
      <c r="MZ38" s="122"/>
      <c r="NA38" s="123"/>
      <c r="NB38" s="106"/>
      <c r="NC38" s="123"/>
      <c r="NK38" s="125"/>
      <c r="NN38" s="15"/>
      <c r="NO38" s="15"/>
      <c r="NU38" s="122"/>
      <c r="NV38" s="123"/>
      <c r="NW38" s="106"/>
      <c r="NX38" s="123"/>
      <c r="OF38" s="125"/>
      <c r="OI38" s="15"/>
      <c r="OJ38" s="15"/>
      <c r="OP38" s="122"/>
      <c r="OQ38" s="123"/>
      <c r="OR38" s="106"/>
      <c r="OS38" s="123"/>
      <c r="PA38" s="125"/>
      <c r="PD38" s="15"/>
      <c r="PE38" s="15"/>
      <c r="PK38" s="122"/>
      <c r="PL38" s="123"/>
      <c r="PM38" s="106"/>
      <c r="PN38" s="123"/>
      <c r="PV38" s="125"/>
      <c r="PY38" s="15"/>
      <c r="PZ38" s="15"/>
      <c r="QF38" s="122"/>
      <c r="QG38" s="123"/>
      <c r="QH38" s="106"/>
      <c r="QI38" s="123"/>
      <c r="QQ38" s="125"/>
      <c r="QT38" s="15"/>
      <c r="QU38" s="15"/>
      <c r="RA38" s="122"/>
      <c r="RB38" s="123"/>
      <c r="RC38" s="106"/>
      <c r="RD38" s="123"/>
      <c r="RL38" s="125"/>
      <c r="RO38" s="15"/>
      <c r="RP38" s="15"/>
      <c r="RV38" s="122"/>
      <c r="RW38" s="123"/>
      <c r="RX38" s="106"/>
      <c r="RY38" s="123"/>
      <c r="SG38" s="125"/>
      <c r="SJ38" s="15"/>
      <c r="SK38" s="15"/>
      <c r="SQ38" s="122"/>
      <c r="SR38" s="123"/>
      <c r="SS38" s="106"/>
      <c r="ST38" s="123"/>
      <c r="TB38" s="125"/>
      <c r="TE38" s="15"/>
      <c r="TF38" s="15"/>
      <c r="TL38" s="122"/>
      <c r="TM38" s="123"/>
      <c r="TN38" s="106"/>
      <c r="TO38" s="123"/>
      <c r="TW38" s="125"/>
      <c r="TZ38" s="15"/>
      <c r="UA38" s="15"/>
      <c r="UG38" s="122"/>
      <c r="UH38" s="123"/>
      <c r="UI38" s="106"/>
      <c r="UJ38" s="123"/>
      <c r="UR38" s="125"/>
      <c r="UU38" s="15"/>
      <c r="UV38" s="15"/>
      <c r="VB38" s="122"/>
      <c r="VC38" s="123"/>
      <c r="VD38" s="106"/>
      <c r="VE38" s="123"/>
      <c r="VM38" s="125"/>
      <c r="VP38" s="15"/>
      <c r="VQ38" s="15"/>
      <c r="VW38" s="122"/>
      <c r="VX38" s="123"/>
      <c r="VY38" s="106"/>
      <c r="VZ38" s="123"/>
      <c r="WH38" s="125"/>
      <c r="WK38" s="15"/>
      <c r="WL38" s="15"/>
      <c r="WR38" s="122"/>
      <c r="WS38" s="123"/>
      <c r="WT38" s="106"/>
      <c r="WU38" s="123"/>
      <c r="XC38" s="125"/>
      <c r="XF38" s="15"/>
      <c r="XG38" s="15"/>
      <c r="XM38" s="122"/>
      <c r="XN38" s="123"/>
      <c r="XO38" s="106"/>
      <c r="XP38" s="123"/>
      <c r="XX38" s="125"/>
      <c r="YA38" s="15"/>
      <c r="YB38" s="15"/>
      <c r="YH38" s="122"/>
      <c r="YI38" s="123"/>
      <c r="YJ38" s="106"/>
      <c r="YK38" s="123"/>
      <c r="YS38" s="125"/>
      <c r="YV38" s="15"/>
      <c r="YW38" s="15"/>
      <c r="ZC38" s="122"/>
      <c r="ZD38" s="123"/>
      <c r="ZE38" s="106"/>
      <c r="ZF38" s="123"/>
      <c r="ZN38" s="125"/>
      <c r="ZQ38" s="15"/>
      <c r="ZR38" s="15"/>
      <c r="ZX38" s="122"/>
      <c r="ZY38" s="123"/>
      <c r="ZZ38" s="106"/>
      <c r="AAA38" s="123"/>
      <c r="AAI38" s="125"/>
      <c r="AAL38" s="15"/>
      <c r="AAM38" s="15"/>
      <c r="AAS38" s="122"/>
      <c r="AAT38" s="123"/>
      <c r="AAU38" s="106"/>
      <c r="AAV38" s="123"/>
      <c r="ABD38" s="125"/>
      <c r="ABG38" s="15"/>
      <c r="ABH38" s="15"/>
      <c r="ABN38" s="122"/>
      <c r="ABO38" s="123"/>
      <c r="ABP38" s="106"/>
      <c r="ABQ38" s="123"/>
      <c r="ABY38" s="125"/>
      <c r="ACB38" s="15"/>
      <c r="ACC38" s="15"/>
      <c r="ACI38" s="122"/>
      <c r="ACJ38" s="123"/>
      <c r="ACK38" s="106"/>
      <c r="ACL38" s="123"/>
      <c r="ACT38" s="125"/>
      <c r="ACW38" s="15"/>
      <c r="ACX38" s="15"/>
      <c r="ADD38" s="122"/>
      <c r="ADE38" s="123"/>
      <c r="ADF38" s="106"/>
      <c r="ADG38" s="123"/>
      <c r="ADO38" s="125"/>
      <c r="ADR38" s="15"/>
      <c r="ADS38" s="15"/>
      <c r="ADY38" s="122"/>
      <c r="ADZ38" s="123"/>
      <c r="AEA38" s="106"/>
      <c r="AEB38" s="123"/>
      <c r="AEJ38" s="125"/>
      <c r="AEM38" s="15"/>
      <c r="AEN38" s="15"/>
      <c r="AET38" s="122"/>
      <c r="AEU38" s="123"/>
      <c r="AEV38" s="106"/>
      <c r="AEW38" s="123"/>
      <c r="AFE38" s="125"/>
      <c r="AFH38" s="15"/>
      <c r="AFI38" s="15"/>
      <c r="AFO38" s="122"/>
      <c r="AFP38" s="123"/>
      <c r="AFQ38" s="106"/>
      <c r="AFR38" s="123"/>
      <c r="AFZ38" s="125"/>
      <c r="AGC38" s="15"/>
      <c r="AGD38" s="15"/>
      <c r="AGJ38" s="122"/>
      <c r="AGK38" s="123"/>
      <c r="AGL38" s="106"/>
      <c r="AGM38" s="123"/>
      <c r="AGU38" s="125"/>
      <c r="AGX38" s="15"/>
      <c r="AGY38" s="15"/>
      <c r="AHE38" s="122"/>
      <c r="AHF38" s="123"/>
      <c r="AHG38" s="106"/>
      <c r="AHH38" s="123"/>
      <c r="AHP38" s="125"/>
      <c r="AHS38" s="15"/>
      <c r="AHT38" s="15"/>
      <c r="AHZ38" s="122"/>
      <c r="AIA38" s="123"/>
      <c r="AIB38" s="106"/>
      <c r="AIC38" s="123"/>
      <c r="AIK38" s="125"/>
      <c r="AIN38" s="15"/>
      <c r="AIO38" s="15"/>
      <c r="AIU38" s="122"/>
      <c r="AIV38" s="123"/>
      <c r="AIW38" s="106"/>
      <c r="AIX38" s="123"/>
      <c r="AJF38" s="125"/>
      <c r="AJI38" s="15"/>
      <c r="AJJ38" s="15"/>
      <c r="AJP38" s="122"/>
      <c r="AJQ38" s="123"/>
      <c r="AJR38" s="106"/>
      <c r="AJS38" s="123"/>
      <c r="AKA38" s="125"/>
      <c r="AKD38" s="15"/>
      <c r="AKE38" s="15"/>
      <c r="AKK38" s="122"/>
      <c r="AKL38" s="123"/>
      <c r="AKM38" s="106"/>
      <c r="AKN38" s="123"/>
      <c r="AKV38" s="125"/>
      <c r="AKY38" s="15"/>
      <c r="AKZ38" s="15"/>
      <c r="ALF38" s="122"/>
      <c r="ALG38" s="123"/>
      <c r="ALH38" s="106"/>
      <c r="ALI38" s="123"/>
      <c r="ALQ38" s="125"/>
      <c r="ALT38" s="15"/>
      <c r="ALU38" s="15"/>
      <c r="AMA38" s="122"/>
      <c r="AMB38" s="123"/>
      <c r="AMC38" s="106"/>
      <c r="AMD38" s="123"/>
      <c r="AML38" s="125"/>
      <c r="AMO38" s="15"/>
      <c r="AMP38" s="15"/>
      <c r="AMV38" s="122"/>
      <c r="AMW38" s="123"/>
      <c r="AMX38" s="106"/>
      <c r="AMY38" s="123"/>
      <c r="ANG38" s="125"/>
      <c r="ANJ38" s="15"/>
      <c r="ANK38" s="15"/>
      <c r="ANQ38" s="122"/>
      <c r="ANR38" s="123"/>
      <c r="ANS38" s="106"/>
      <c r="ANT38" s="123"/>
      <c r="AOB38" s="125"/>
      <c r="AOE38" s="15"/>
      <c r="AOF38" s="15"/>
      <c r="AOL38" s="122"/>
      <c r="AOM38" s="123"/>
      <c r="AON38" s="106"/>
      <c r="AOO38" s="123"/>
      <c r="AOW38" s="125"/>
      <c r="AOZ38" s="15"/>
      <c r="APA38" s="15"/>
      <c r="APG38" s="122"/>
      <c r="APH38" s="123"/>
      <c r="API38" s="106"/>
      <c r="APJ38" s="123"/>
      <c r="APR38" s="125"/>
      <c r="APU38" s="15"/>
      <c r="APV38" s="15"/>
      <c r="AQB38" s="122"/>
      <c r="AQC38" s="123"/>
      <c r="AQD38" s="106"/>
      <c r="AQE38" s="123"/>
      <c r="AQM38" s="125"/>
      <c r="AQP38" s="15"/>
      <c r="AQQ38" s="15"/>
      <c r="AQW38" s="122"/>
      <c r="AQX38" s="123"/>
      <c r="AQY38" s="106"/>
      <c r="AQZ38" s="123"/>
      <c r="ARH38" s="125"/>
      <c r="ARK38" s="15"/>
      <c r="ARL38" s="15"/>
      <c r="ARR38" s="122"/>
      <c r="ARS38" s="123"/>
      <c r="ART38" s="106"/>
      <c r="ARU38" s="123"/>
      <c r="ASC38" s="125"/>
      <c r="ASF38" s="15"/>
      <c r="ASG38" s="15"/>
      <c r="ASM38" s="122"/>
      <c r="ASN38" s="123"/>
      <c r="ASO38" s="106"/>
      <c r="ASP38" s="123"/>
      <c r="ASX38" s="125"/>
      <c r="ATA38" s="15"/>
      <c r="ATB38" s="15"/>
      <c r="ATH38" s="122"/>
      <c r="ATI38" s="123"/>
      <c r="ATJ38" s="106"/>
      <c r="ATK38" s="123"/>
      <c r="ATS38" s="125"/>
      <c r="ATV38" s="15"/>
      <c r="ATW38" s="15"/>
      <c r="AUC38" s="122"/>
      <c r="AUD38" s="123"/>
      <c r="AUE38" s="106"/>
      <c r="AUF38" s="123"/>
      <c r="AUN38" s="125"/>
      <c r="AUQ38" s="15"/>
      <c r="AUR38" s="15"/>
      <c r="AUX38" s="122"/>
      <c r="AUY38" s="123"/>
      <c r="AUZ38" s="106"/>
      <c r="AVA38" s="123"/>
      <c r="AVI38" s="125"/>
      <c r="AVL38" s="15"/>
      <c r="AVM38" s="15"/>
      <c r="AVS38" s="122"/>
      <c r="AVT38" s="123"/>
      <c r="AVU38" s="106"/>
      <c r="AVV38" s="123"/>
      <c r="AWD38" s="125"/>
      <c r="AWG38" s="15"/>
      <c r="AWH38" s="15"/>
      <c r="AWN38" s="122"/>
      <c r="AWO38" s="123"/>
      <c r="AWP38" s="106"/>
      <c r="AWQ38" s="123"/>
      <c r="AWY38" s="125"/>
      <c r="AXB38" s="15"/>
      <c r="AXC38" s="15"/>
      <c r="AXI38" s="122"/>
      <c r="AXJ38" s="123"/>
      <c r="AXK38" s="106"/>
      <c r="AXL38" s="123"/>
      <c r="AXT38" s="125"/>
      <c r="AXW38" s="15"/>
      <c r="AXX38" s="15"/>
      <c r="AYD38" s="122"/>
      <c r="AYE38" s="123"/>
      <c r="AYF38" s="106"/>
      <c r="AYG38" s="123"/>
      <c r="AYO38" s="125"/>
      <c r="AYR38" s="15"/>
      <c r="AYS38" s="15"/>
      <c r="AYY38" s="122"/>
      <c r="AYZ38" s="123"/>
      <c r="AZA38" s="106"/>
      <c r="AZB38" s="123"/>
      <c r="AZJ38" s="125"/>
      <c r="AZM38" s="15"/>
      <c r="AZN38" s="15"/>
      <c r="AZT38" s="122"/>
      <c r="AZU38" s="123"/>
      <c r="AZV38" s="106"/>
      <c r="AZW38" s="123"/>
      <c r="BAE38" s="125"/>
      <c r="BAH38" s="15"/>
      <c r="BAI38" s="15"/>
      <c r="BAO38" s="122"/>
      <c r="BAP38" s="123"/>
      <c r="BAQ38" s="106"/>
      <c r="BAR38" s="123"/>
      <c r="BAZ38" s="125"/>
      <c r="BBC38" s="15"/>
      <c r="BBD38" s="15"/>
      <c r="BBJ38" s="122"/>
      <c r="BBK38" s="123"/>
      <c r="BBL38" s="106"/>
      <c r="BBM38" s="123"/>
      <c r="BBU38" s="125"/>
      <c r="BBX38" s="15"/>
      <c r="BBY38" s="15"/>
      <c r="BCE38" s="122"/>
      <c r="BCF38" s="123"/>
      <c r="BCG38" s="106"/>
      <c r="BCH38" s="123"/>
      <c r="BCP38" s="125"/>
      <c r="BCS38" s="15"/>
      <c r="BCT38" s="15"/>
      <c r="BCZ38" s="122"/>
      <c r="BDA38" s="123"/>
      <c r="BDB38" s="106"/>
      <c r="BDC38" s="123"/>
      <c r="BDK38" s="125"/>
      <c r="BDN38" s="15"/>
      <c r="BDO38" s="15"/>
      <c r="BDU38" s="122"/>
      <c r="BDV38" s="123"/>
      <c r="BDW38" s="106"/>
      <c r="BDX38" s="123"/>
      <c r="BEF38" s="125"/>
      <c r="BEI38" s="15"/>
      <c r="BEJ38" s="15"/>
      <c r="BEP38" s="122"/>
      <c r="BEQ38" s="123"/>
      <c r="BER38" s="106"/>
      <c r="BES38" s="123"/>
      <c r="BFA38" s="125"/>
      <c r="BFD38" s="15"/>
      <c r="BFE38" s="15"/>
      <c r="BFK38" s="122"/>
      <c r="BFL38" s="123"/>
      <c r="BFM38" s="106"/>
      <c r="BFN38" s="123"/>
      <c r="BFV38" s="125"/>
      <c r="BFY38" s="15"/>
      <c r="BFZ38" s="15"/>
      <c r="BGF38" s="122"/>
      <c r="BGG38" s="123"/>
      <c r="BGH38" s="106"/>
      <c r="BGI38" s="123"/>
      <c r="BGQ38" s="125"/>
      <c r="BGT38" s="15"/>
      <c r="BGU38" s="15"/>
      <c r="BHA38" s="122"/>
      <c r="BHB38" s="123"/>
      <c r="BHC38" s="106"/>
      <c r="BHD38" s="123"/>
      <c r="BHL38" s="125"/>
      <c r="BHO38" s="15"/>
      <c r="BHP38" s="15"/>
      <c r="BHV38" s="122"/>
      <c r="BHW38" s="123"/>
      <c r="BHX38" s="106"/>
      <c r="BHY38" s="123"/>
      <c r="BIG38" s="125"/>
      <c r="BIJ38" s="15"/>
      <c r="BIK38" s="15"/>
      <c r="BIQ38" s="122"/>
      <c r="BIR38" s="123"/>
      <c r="BIS38" s="106"/>
      <c r="BIT38" s="123"/>
      <c r="BJB38" s="125"/>
      <c r="BJE38" s="15"/>
      <c r="BJF38" s="15"/>
      <c r="BJL38" s="122"/>
      <c r="BJM38" s="123"/>
      <c r="BJN38" s="106"/>
      <c r="BJO38" s="123"/>
      <c r="BJW38" s="125"/>
      <c r="BJZ38" s="15"/>
      <c r="BKA38" s="15"/>
      <c r="BKG38" s="122"/>
      <c r="BKH38" s="123"/>
      <c r="BKI38" s="106"/>
      <c r="BKJ38" s="123"/>
      <c r="BKR38" s="125"/>
      <c r="BKU38" s="15"/>
      <c r="BKV38" s="15"/>
      <c r="BLB38" s="122"/>
      <c r="BLC38" s="123"/>
      <c r="BLD38" s="106"/>
      <c r="BLE38" s="123"/>
      <c r="BLM38" s="125"/>
      <c r="BLP38" s="15"/>
      <c r="BLQ38" s="15"/>
      <c r="BLW38" s="122"/>
      <c r="BLX38" s="123"/>
      <c r="BLY38" s="106"/>
      <c r="BLZ38" s="123"/>
      <c r="BMH38" s="125"/>
      <c r="BMK38" s="15"/>
      <c r="BML38" s="15"/>
      <c r="BMR38" s="122"/>
      <c r="BMS38" s="123"/>
      <c r="BMT38" s="106"/>
      <c r="BMU38" s="123"/>
      <c r="BNC38" s="125"/>
      <c r="BNF38" s="15"/>
      <c r="BNG38" s="15"/>
      <c r="BNM38" s="122"/>
      <c r="BNN38" s="123"/>
      <c r="BNO38" s="106"/>
      <c r="BNP38" s="123"/>
      <c r="BNX38" s="125"/>
      <c r="BOA38" s="15"/>
      <c r="BOB38" s="15"/>
      <c r="BOH38" s="122"/>
      <c r="BOI38" s="123"/>
      <c r="BOJ38" s="106"/>
      <c r="BOK38" s="123"/>
      <c r="BOS38" s="125"/>
      <c r="BOV38" s="15"/>
      <c r="BOW38" s="15"/>
      <c r="BPC38" s="122"/>
      <c r="BPD38" s="123"/>
      <c r="BPE38" s="106"/>
      <c r="BPF38" s="123"/>
      <c r="BPN38" s="125"/>
      <c r="BPQ38" s="15"/>
      <c r="BPR38" s="15"/>
      <c r="BPX38" s="122"/>
      <c r="BPY38" s="123"/>
      <c r="BPZ38" s="106"/>
      <c r="BQA38" s="123"/>
      <c r="BQI38" s="125"/>
      <c r="BQL38" s="15"/>
      <c r="BQM38" s="15"/>
      <c r="BQS38" s="122"/>
      <c r="BQT38" s="123"/>
      <c r="BQU38" s="106"/>
      <c r="BQV38" s="123"/>
      <c r="BRD38" s="125"/>
      <c r="BRG38" s="15"/>
      <c r="BRH38" s="15"/>
      <c r="BRN38" s="122"/>
      <c r="BRO38" s="123"/>
      <c r="BRP38" s="106"/>
      <c r="BRQ38" s="123"/>
      <c r="BRY38" s="125"/>
      <c r="BSB38" s="15"/>
      <c r="BSC38" s="15"/>
      <c r="BSI38" s="122"/>
      <c r="BSJ38" s="123"/>
      <c r="BSK38" s="106"/>
      <c r="BSL38" s="123"/>
      <c r="BST38" s="125"/>
      <c r="BSW38" s="15"/>
      <c r="BSX38" s="15"/>
      <c r="BTD38" s="122"/>
      <c r="BTE38" s="123"/>
      <c r="BTF38" s="106"/>
      <c r="BTG38" s="123"/>
      <c r="BTO38" s="125"/>
      <c r="BTR38" s="15"/>
      <c r="BTS38" s="15"/>
      <c r="BTY38" s="122"/>
      <c r="BTZ38" s="123"/>
      <c r="BUA38" s="106"/>
      <c r="BUB38" s="123"/>
      <c r="BUJ38" s="125"/>
      <c r="BUM38" s="15"/>
      <c r="BUN38" s="15"/>
      <c r="BUT38" s="122"/>
      <c r="BUU38" s="123"/>
      <c r="BUV38" s="106"/>
      <c r="BUW38" s="123"/>
      <c r="BVE38" s="125"/>
      <c r="BVH38" s="15"/>
      <c r="BVI38" s="15"/>
      <c r="BVO38" s="122"/>
      <c r="BVP38" s="123"/>
      <c r="BVQ38" s="106"/>
      <c r="BVR38" s="123"/>
      <c r="BVZ38" s="125"/>
      <c r="BWC38" s="15"/>
      <c r="BWD38" s="15"/>
      <c r="BWJ38" s="122"/>
      <c r="BWK38" s="123"/>
      <c r="BWL38" s="106"/>
      <c r="BWM38" s="123"/>
      <c r="BWU38" s="125"/>
      <c r="BWX38" s="15"/>
      <c r="BWY38" s="15"/>
      <c r="BXE38" s="122"/>
      <c r="BXF38" s="123"/>
      <c r="BXG38" s="106"/>
      <c r="BXH38" s="123"/>
      <c r="BXP38" s="125"/>
      <c r="BXS38" s="15"/>
      <c r="BXT38" s="15"/>
      <c r="BXZ38" s="122"/>
      <c r="BYA38" s="123"/>
      <c r="BYB38" s="106"/>
      <c r="BYC38" s="123"/>
      <c r="BYK38" s="125"/>
      <c r="BYN38" s="15"/>
      <c r="BYO38" s="15"/>
      <c r="BYU38" s="122"/>
      <c r="BYV38" s="123"/>
      <c r="BYW38" s="106"/>
      <c r="BYX38" s="123"/>
      <c r="BZF38" s="125"/>
      <c r="BZI38" s="15"/>
      <c r="BZJ38" s="15"/>
      <c r="BZP38" s="122"/>
      <c r="BZQ38" s="123"/>
      <c r="BZR38" s="106"/>
      <c r="BZS38" s="123"/>
      <c r="CAA38" s="125"/>
      <c r="CAD38" s="15"/>
      <c r="CAE38" s="15"/>
      <c r="CAK38" s="122"/>
      <c r="CAL38" s="123"/>
      <c r="CAM38" s="106"/>
      <c r="CAN38" s="123"/>
      <c r="CAV38" s="125"/>
      <c r="CAY38" s="15"/>
      <c r="CAZ38" s="15"/>
      <c r="CBF38" s="122"/>
      <c r="CBG38" s="123"/>
      <c r="CBH38" s="106"/>
      <c r="CBI38" s="123"/>
      <c r="CBQ38" s="125"/>
      <c r="CBT38" s="15"/>
      <c r="CBU38" s="15"/>
      <c r="CCA38" s="122"/>
      <c r="CCB38" s="123"/>
      <c r="CCC38" s="106"/>
      <c r="CCD38" s="123"/>
      <c r="CCL38" s="125"/>
      <c r="CCO38" s="15"/>
      <c r="CCP38" s="15"/>
      <c r="CCV38" s="122"/>
      <c r="CCW38" s="123"/>
      <c r="CCX38" s="106"/>
      <c r="CCY38" s="123"/>
      <c r="CDG38" s="125"/>
      <c r="CDJ38" s="15"/>
      <c r="CDK38" s="15"/>
      <c r="CDQ38" s="122"/>
      <c r="CDR38" s="123"/>
      <c r="CDS38" s="106"/>
      <c r="CDT38" s="123"/>
      <c r="CEB38" s="125"/>
      <c r="CEE38" s="15"/>
      <c r="CEF38" s="15"/>
      <c r="CEL38" s="122"/>
      <c r="CEM38" s="123"/>
      <c r="CEN38" s="106"/>
      <c r="CEO38" s="123"/>
      <c r="CEW38" s="125"/>
      <c r="CEZ38" s="15"/>
      <c r="CFA38" s="15"/>
      <c r="CFG38" s="122"/>
      <c r="CFH38" s="123"/>
      <c r="CFI38" s="106"/>
      <c r="CFJ38" s="123"/>
      <c r="CFR38" s="125"/>
      <c r="CFU38" s="15"/>
      <c r="CFV38" s="15"/>
      <c r="CGB38" s="122"/>
      <c r="CGC38" s="123"/>
      <c r="CGD38" s="106"/>
      <c r="CGE38" s="123"/>
      <c r="CGM38" s="125"/>
      <c r="CGP38" s="15"/>
      <c r="CGQ38" s="15"/>
      <c r="CGW38" s="122"/>
      <c r="CGX38" s="123"/>
      <c r="CGY38" s="106"/>
      <c r="CGZ38" s="123"/>
      <c r="CHH38" s="125"/>
      <c r="CHK38" s="15"/>
      <c r="CHL38" s="15"/>
      <c r="CHR38" s="122"/>
      <c r="CHS38" s="123"/>
      <c r="CHT38" s="106"/>
      <c r="CHU38" s="123"/>
      <c r="CIC38" s="125"/>
      <c r="CIF38" s="15"/>
      <c r="CIG38" s="15"/>
      <c r="CIM38" s="122"/>
      <c r="CIN38" s="123"/>
      <c r="CIO38" s="106"/>
      <c r="CIP38" s="123"/>
      <c r="CIX38" s="125"/>
      <c r="CJA38" s="15"/>
      <c r="CJB38" s="15"/>
      <c r="CJH38" s="122"/>
      <c r="CJI38" s="123"/>
      <c r="CJJ38" s="106"/>
      <c r="CJK38" s="123"/>
      <c r="CJS38" s="125"/>
      <c r="CJV38" s="15"/>
      <c r="CJW38" s="15"/>
      <c r="CKC38" s="122"/>
      <c r="CKD38" s="123"/>
      <c r="CKE38" s="106"/>
      <c r="CKF38" s="123"/>
      <c r="CKN38" s="125"/>
      <c r="CKQ38" s="15"/>
      <c r="CKR38" s="15"/>
      <c r="CKX38" s="122"/>
      <c r="CKY38" s="123"/>
      <c r="CKZ38" s="106"/>
      <c r="CLA38" s="123"/>
      <c r="CLI38" s="125"/>
      <c r="CLL38" s="15"/>
      <c r="CLM38" s="15"/>
      <c r="CLS38" s="122"/>
      <c r="CLT38" s="123"/>
      <c r="CLU38" s="106"/>
      <c r="CLV38" s="123"/>
      <c r="CMD38" s="125"/>
      <c r="CMG38" s="15"/>
      <c r="CMH38" s="15"/>
      <c r="CMN38" s="122"/>
      <c r="CMO38" s="123"/>
      <c r="CMP38" s="106"/>
      <c r="CMQ38" s="123"/>
      <c r="CMY38" s="125"/>
      <c r="CNB38" s="15"/>
      <c r="CNC38" s="15"/>
      <c r="CNI38" s="122"/>
      <c r="CNJ38" s="123"/>
      <c r="CNK38" s="106"/>
      <c r="CNL38" s="123"/>
      <c r="CNT38" s="125"/>
      <c r="CNW38" s="15"/>
      <c r="CNX38" s="15"/>
      <c r="COD38" s="122"/>
      <c r="COE38" s="123"/>
      <c r="COF38" s="106"/>
      <c r="COG38" s="123"/>
      <c r="COO38" s="125"/>
      <c r="COR38" s="15"/>
      <c r="COS38" s="15"/>
      <c r="COY38" s="122"/>
      <c r="COZ38" s="123"/>
      <c r="CPA38" s="106"/>
      <c r="CPB38" s="123"/>
      <c r="CPJ38" s="125"/>
      <c r="CPM38" s="15"/>
      <c r="CPN38" s="15"/>
      <c r="CPT38" s="122"/>
      <c r="CPU38" s="123"/>
      <c r="CPV38" s="106"/>
      <c r="CPW38" s="123"/>
      <c r="CQE38" s="125"/>
      <c r="CQH38" s="15"/>
      <c r="CQI38" s="15"/>
      <c r="CQO38" s="122"/>
      <c r="CQP38" s="123"/>
      <c r="CQQ38" s="106"/>
      <c r="CQR38" s="123"/>
      <c r="CQZ38" s="125"/>
      <c r="CRC38" s="15"/>
      <c r="CRD38" s="15"/>
      <c r="CRJ38" s="122"/>
      <c r="CRK38" s="123"/>
      <c r="CRL38" s="106"/>
      <c r="CRM38" s="123"/>
      <c r="CRU38" s="125"/>
      <c r="CRX38" s="15"/>
      <c r="CRY38" s="15"/>
      <c r="CSE38" s="122"/>
      <c r="CSF38" s="123"/>
      <c r="CSG38" s="106"/>
      <c r="CSH38" s="123"/>
      <c r="CSP38" s="125"/>
      <c r="CSS38" s="15"/>
      <c r="CST38" s="15"/>
      <c r="CSZ38" s="122"/>
      <c r="CTA38" s="123"/>
      <c r="CTB38" s="106"/>
      <c r="CTC38" s="123"/>
      <c r="CTK38" s="125"/>
      <c r="CTN38" s="15"/>
      <c r="CTO38" s="15"/>
      <c r="CTU38" s="122"/>
      <c r="CTV38" s="123"/>
      <c r="CTW38" s="106"/>
      <c r="CTX38" s="123"/>
      <c r="CUF38" s="125"/>
      <c r="CUI38" s="15"/>
      <c r="CUJ38" s="15"/>
      <c r="CUP38" s="122"/>
      <c r="CUQ38" s="123"/>
      <c r="CUR38" s="106"/>
      <c r="CUS38" s="123"/>
      <c r="CVA38" s="125"/>
      <c r="CVD38" s="15"/>
      <c r="CVE38" s="15"/>
      <c r="CVK38" s="122"/>
      <c r="CVL38" s="123"/>
      <c r="CVM38" s="106"/>
      <c r="CVN38" s="123"/>
      <c r="CVV38" s="125"/>
      <c r="CVY38" s="15"/>
      <c r="CVZ38" s="15"/>
      <c r="CWF38" s="122"/>
      <c r="CWG38" s="123"/>
      <c r="CWH38" s="106"/>
      <c r="CWI38" s="123"/>
      <c r="CWQ38" s="125"/>
      <c r="CWT38" s="15"/>
      <c r="CWU38" s="15"/>
      <c r="CXA38" s="122"/>
      <c r="CXB38" s="123"/>
      <c r="CXC38" s="106"/>
      <c r="CXD38" s="123"/>
      <c r="CXL38" s="125"/>
      <c r="CXO38" s="15"/>
      <c r="CXP38" s="15"/>
      <c r="CXV38" s="122"/>
      <c r="CXW38" s="123"/>
      <c r="CXX38" s="106"/>
      <c r="CXY38" s="123"/>
      <c r="CYG38" s="125"/>
      <c r="CYJ38" s="15"/>
      <c r="CYK38" s="15"/>
      <c r="CYQ38" s="122"/>
      <c r="CYR38" s="123"/>
      <c r="CYS38" s="106"/>
      <c r="CYT38" s="123"/>
      <c r="CZB38" s="125"/>
      <c r="CZE38" s="15"/>
      <c r="CZF38" s="15"/>
      <c r="CZL38" s="122"/>
      <c r="CZM38" s="123"/>
      <c r="CZN38" s="106"/>
      <c r="CZO38" s="123"/>
      <c r="CZW38" s="125"/>
      <c r="CZZ38" s="15"/>
      <c r="DAA38" s="15"/>
      <c r="DAG38" s="122"/>
      <c r="DAH38" s="123"/>
      <c r="DAI38" s="106"/>
      <c r="DAJ38" s="123"/>
      <c r="DAR38" s="125"/>
      <c r="DAU38" s="15"/>
      <c r="DAV38" s="15"/>
      <c r="DBB38" s="122"/>
      <c r="DBC38" s="123"/>
      <c r="DBD38" s="106"/>
      <c r="DBE38" s="123"/>
      <c r="DBM38" s="125"/>
      <c r="DBP38" s="15"/>
      <c r="DBQ38" s="15"/>
      <c r="DBW38" s="122"/>
      <c r="DBX38" s="123"/>
      <c r="DBY38" s="106"/>
      <c r="DBZ38" s="123"/>
      <c r="DCH38" s="125"/>
      <c r="DCK38" s="15"/>
      <c r="DCL38" s="15"/>
      <c r="DCR38" s="122"/>
      <c r="DCS38" s="123"/>
      <c r="DCT38" s="106"/>
      <c r="DCU38" s="123"/>
      <c r="DDC38" s="125"/>
      <c r="DDF38" s="15"/>
      <c r="DDG38" s="15"/>
      <c r="DDM38" s="122"/>
      <c r="DDN38" s="123"/>
      <c r="DDO38" s="106"/>
      <c r="DDP38" s="123"/>
      <c r="DDX38" s="125"/>
      <c r="DEA38" s="15"/>
      <c r="DEB38" s="15"/>
      <c r="DEH38" s="122"/>
      <c r="DEI38" s="123"/>
      <c r="DEJ38" s="106"/>
      <c r="DEK38" s="123"/>
      <c r="DES38" s="125"/>
      <c r="DEV38" s="15"/>
      <c r="DEW38" s="15"/>
      <c r="DFC38" s="122"/>
      <c r="DFD38" s="123"/>
      <c r="DFE38" s="106"/>
      <c r="DFF38" s="123"/>
      <c r="DFN38" s="125"/>
      <c r="DFQ38" s="15"/>
      <c r="DFR38" s="15"/>
      <c r="DFX38" s="122"/>
      <c r="DFY38" s="123"/>
      <c r="DFZ38" s="106"/>
      <c r="DGA38" s="123"/>
      <c r="DGI38" s="125"/>
      <c r="DGL38" s="15"/>
      <c r="DGM38" s="15"/>
      <c r="DGS38" s="122"/>
      <c r="DGT38" s="123"/>
      <c r="DGU38" s="106"/>
      <c r="DGV38" s="123"/>
      <c r="DHD38" s="125"/>
      <c r="DHG38" s="15"/>
      <c r="DHH38" s="15"/>
      <c r="DHN38" s="122"/>
      <c r="DHO38" s="123"/>
      <c r="DHP38" s="106"/>
      <c r="DHQ38" s="123"/>
      <c r="DHY38" s="125"/>
      <c r="DIB38" s="15"/>
      <c r="DIC38" s="15"/>
      <c r="DII38" s="122"/>
      <c r="DIJ38" s="123"/>
      <c r="DIK38" s="106"/>
      <c r="DIL38" s="123"/>
      <c r="DIT38" s="125"/>
      <c r="DIW38" s="15"/>
      <c r="DIX38" s="15"/>
      <c r="DJD38" s="122"/>
      <c r="DJE38" s="123"/>
      <c r="DJF38" s="106"/>
      <c r="DJG38" s="123"/>
      <c r="DJO38" s="125"/>
      <c r="DJR38" s="15"/>
      <c r="DJS38" s="15"/>
      <c r="DJY38" s="122"/>
      <c r="DJZ38" s="123"/>
      <c r="DKA38" s="106"/>
      <c r="DKB38" s="123"/>
      <c r="DKJ38" s="125"/>
      <c r="DKM38" s="15"/>
      <c r="DKN38" s="15"/>
      <c r="DKT38" s="122"/>
      <c r="DKU38" s="123"/>
      <c r="DKV38" s="106"/>
      <c r="DKW38" s="123"/>
      <c r="DLE38" s="125"/>
      <c r="DLH38" s="15"/>
      <c r="DLI38" s="15"/>
      <c r="DLO38" s="122"/>
      <c r="DLP38" s="123"/>
      <c r="DLQ38" s="106"/>
      <c r="DLR38" s="123"/>
      <c r="DLZ38" s="125"/>
      <c r="DMC38" s="15"/>
      <c r="DMD38" s="15"/>
      <c r="DMJ38" s="122"/>
      <c r="DMK38" s="123"/>
      <c r="DML38" s="106"/>
      <c r="DMM38" s="123"/>
      <c r="DMU38" s="125"/>
      <c r="DMX38" s="15"/>
      <c r="DMY38" s="15"/>
      <c r="DNE38" s="122"/>
      <c r="DNF38" s="123"/>
      <c r="DNG38" s="106"/>
      <c r="DNH38" s="123"/>
      <c r="DNP38" s="125"/>
      <c r="DNS38" s="15"/>
      <c r="DNT38" s="15"/>
      <c r="DNZ38" s="122"/>
      <c r="DOA38" s="123"/>
      <c r="DOB38" s="106"/>
      <c r="DOC38" s="123"/>
      <c r="DOK38" s="125"/>
      <c r="DON38" s="15"/>
      <c r="DOO38" s="15"/>
      <c r="DOU38" s="122"/>
      <c r="DOV38" s="123"/>
      <c r="DOW38" s="106"/>
      <c r="DOX38" s="123"/>
      <c r="DPF38" s="125"/>
      <c r="DPI38" s="15"/>
      <c r="DPJ38" s="15"/>
      <c r="DPP38" s="122"/>
      <c r="DPQ38" s="123"/>
      <c r="DPR38" s="106"/>
      <c r="DPS38" s="123"/>
      <c r="DQA38" s="125"/>
      <c r="DQD38" s="15"/>
      <c r="DQE38" s="15"/>
      <c r="DQK38" s="122"/>
      <c r="DQL38" s="123"/>
      <c r="DQM38" s="106"/>
      <c r="DQN38" s="123"/>
      <c r="DQV38" s="125"/>
      <c r="DQY38" s="15"/>
      <c r="DQZ38" s="15"/>
      <c r="DRF38" s="122"/>
      <c r="DRG38" s="123"/>
      <c r="DRH38" s="106"/>
      <c r="DRI38" s="123"/>
      <c r="DRQ38" s="125"/>
      <c r="DRT38" s="15"/>
      <c r="DRU38" s="15"/>
      <c r="DSA38" s="122"/>
      <c r="DSB38" s="123"/>
      <c r="DSC38" s="106"/>
      <c r="DSD38" s="123"/>
      <c r="DSL38" s="125"/>
      <c r="DSO38" s="15"/>
      <c r="DSP38" s="15"/>
      <c r="DSV38" s="122"/>
      <c r="DSW38" s="123"/>
      <c r="DSX38" s="106"/>
      <c r="DSY38" s="123"/>
      <c r="DTG38" s="125"/>
      <c r="DTJ38" s="15"/>
      <c r="DTK38" s="15"/>
      <c r="DTQ38" s="122"/>
      <c r="DTR38" s="123"/>
      <c r="DTS38" s="106"/>
      <c r="DTT38" s="123"/>
      <c r="DUB38" s="125"/>
      <c r="DUE38" s="15"/>
      <c r="DUF38" s="15"/>
      <c r="DUL38" s="122"/>
      <c r="DUM38" s="123"/>
      <c r="DUN38" s="106"/>
      <c r="DUO38" s="123"/>
      <c r="DUW38" s="125"/>
      <c r="DUZ38" s="15"/>
      <c r="DVA38" s="15"/>
      <c r="DVG38" s="122"/>
      <c r="DVH38" s="123"/>
      <c r="DVI38" s="106"/>
      <c r="DVJ38" s="123"/>
      <c r="DVR38" s="125"/>
      <c r="DVU38" s="15"/>
      <c r="DVV38" s="15"/>
      <c r="DWB38" s="122"/>
      <c r="DWC38" s="123"/>
      <c r="DWD38" s="106"/>
      <c r="DWE38" s="123"/>
      <c r="DWM38" s="125"/>
      <c r="DWP38" s="15"/>
      <c r="DWQ38" s="15"/>
      <c r="DWW38" s="122"/>
      <c r="DWX38" s="123"/>
      <c r="DWY38" s="106"/>
      <c r="DWZ38" s="123"/>
      <c r="DXH38" s="125"/>
      <c r="DXK38" s="15"/>
      <c r="DXL38" s="15"/>
      <c r="DXR38" s="122"/>
      <c r="DXS38" s="123"/>
      <c r="DXT38" s="106"/>
      <c r="DXU38" s="123"/>
      <c r="DYC38" s="125"/>
      <c r="DYF38" s="15"/>
      <c r="DYG38" s="15"/>
      <c r="DYM38" s="122"/>
      <c r="DYN38" s="123"/>
      <c r="DYO38" s="106"/>
      <c r="DYP38" s="123"/>
      <c r="DYX38" s="125"/>
      <c r="DZA38" s="15"/>
      <c r="DZB38" s="15"/>
      <c r="DZH38" s="122"/>
      <c r="DZI38" s="123"/>
      <c r="DZJ38" s="106"/>
      <c r="DZK38" s="123"/>
      <c r="DZS38" s="125"/>
      <c r="DZV38" s="15"/>
      <c r="DZW38" s="15"/>
      <c r="EAC38" s="122"/>
      <c r="EAD38" s="123"/>
      <c r="EAE38" s="106"/>
      <c r="EAF38" s="123"/>
      <c r="EAN38" s="125"/>
      <c r="EAQ38" s="15"/>
      <c r="EAR38" s="15"/>
      <c r="EAX38" s="122"/>
      <c r="EAY38" s="123"/>
      <c r="EAZ38" s="106"/>
      <c r="EBA38" s="123"/>
      <c r="EBI38" s="125"/>
      <c r="EBL38" s="15"/>
      <c r="EBM38" s="15"/>
      <c r="EBS38" s="122"/>
      <c r="EBT38" s="123"/>
      <c r="EBU38" s="106"/>
      <c r="EBV38" s="123"/>
      <c r="ECD38" s="125"/>
      <c r="ECG38" s="15"/>
      <c r="ECH38" s="15"/>
      <c r="ECN38" s="122"/>
      <c r="ECO38" s="123"/>
      <c r="ECP38" s="106"/>
      <c r="ECQ38" s="123"/>
      <c r="ECY38" s="125"/>
      <c r="EDB38" s="15"/>
      <c r="EDC38" s="15"/>
      <c r="EDI38" s="122"/>
      <c r="EDJ38" s="123"/>
      <c r="EDK38" s="106"/>
      <c r="EDL38" s="123"/>
      <c r="EDT38" s="125"/>
      <c r="EDW38" s="15"/>
      <c r="EDX38" s="15"/>
      <c r="EED38" s="122"/>
      <c r="EEE38" s="123"/>
      <c r="EEF38" s="106"/>
      <c r="EEG38" s="123"/>
      <c r="EEO38" s="125"/>
      <c r="EER38" s="15"/>
      <c r="EES38" s="15"/>
      <c r="EEY38" s="122"/>
      <c r="EEZ38" s="123"/>
      <c r="EFA38" s="106"/>
      <c r="EFB38" s="123"/>
      <c r="EFJ38" s="125"/>
      <c r="EFM38" s="15"/>
      <c r="EFN38" s="15"/>
      <c r="EFT38" s="122"/>
      <c r="EFU38" s="123"/>
      <c r="EFV38" s="106"/>
      <c r="EFW38" s="123"/>
      <c r="EGE38" s="125"/>
      <c r="EGH38" s="15"/>
      <c r="EGI38" s="15"/>
      <c r="EGO38" s="122"/>
      <c r="EGP38" s="123"/>
      <c r="EGQ38" s="106"/>
      <c r="EGR38" s="123"/>
      <c r="EGZ38" s="125"/>
      <c r="EHC38" s="15"/>
      <c r="EHD38" s="15"/>
      <c r="EHJ38" s="122"/>
      <c r="EHK38" s="123"/>
      <c r="EHL38" s="106"/>
      <c r="EHM38" s="123"/>
      <c r="EHU38" s="125"/>
      <c r="EHX38" s="15"/>
      <c r="EHY38" s="15"/>
      <c r="EIE38" s="122"/>
      <c r="EIF38" s="123"/>
      <c r="EIG38" s="106"/>
      <c r="EIH38" s="123"/>
      <c r="EIP38" s="125"/>
      <c r="EIS38" s="15"/>
      <c r="EIT38" s="15"/>
      <c r="EIZ38" s="122"/>
      <c r="EJA38" s="123"/>
      <c r="EJB38" s="106"/>
      <c r="EJC38" s="123"/>
      <c r="EJK38" s="125"/>
      <c r="EJN38" s="15"/>
      <c r="EJO38" s="15"/>
      <c r="EJU38" s="122"/>
      <c r="EJV38" s="123"/>
      <c r="EJW38" s="106"/>
      <c r="EJX38" s="123"/>
      <c r="EKF38" s="125"/>
      <c r="EKI38" s="15"/>
      <c r="EKJ38" s="15"/>
      <c r="EKP38" s="122"/>
      <c r="EKQ38" s="123"/>
      <c r="EKR38" s="106"/>
      <c r="EKS38" s="123"/>
      <c r="ELA38" s="125"/>
      <c r="ELD38" s="15"/>
      <c r="ELE38" s="15"/>
      <c r="ELK38" s="122"/>
      <c r="ELL38" s="123"/>
      <c r="ELM38" s="106"/>
      <c r="ELN38" s="123"/>
      <c r="ELV38" s="125"/>
      <c r="ELY38" s="15"/>
      <c r="ELZ38" s="15"/>
      <c r="EMF38" s="122"/>
      <c r="EMG38" s="123"/>
      <c r="EMH38" s="106"/>
      <c r="EMI38" s="123"/>
      <c r="EMQ38" s="125"/>
      <c r="EMT38" s="15"/>
      <c r="EMU38" s="15"/>
      <c r="ENA38" s="122"/>
      <c r="ENB38" s="123"/>
      <c r="ENC38" s="106"/>
      <c r="END38" s="123"/>
      <c r="ENL38" s="125"/>
      <c r="ENO38" s="15"/>
      <c r="ENP38" s="15"/>
      <c r="ENV38" s="122"/>
      <c r="ENW38" s="123"/>
      <c r="ENX38" s="106"/>
      <c r="ENY38" s="123"/>
      <c r="EOG38" s="125"/>
      <c r="EOJ38" s="15"/>
      <c r="EOK38" s="15"/>
      <c r="EOQ38" s="122"/>
      <c r="EOR38" s="123"/>
      <c r="EOS38" s="106"/>
      <c r="EOT38" s="123"/>
      <c r="EPB38" s="125"/>
      <c r="EPE38" s="15"/>
      <c r="EPF38" s="15"/>
      <c r="EPL38" s="122"/>
      <c r="EPM38" s="123"/>
      <c r="EPN38" s="106"/>
      <c r="EPO38" s="123"/>
      <c r="EPW38" s="125"/>
      <c r="EPZ38" s="15"/>
      <c r="EQA38" s="15"/>
      <c r="EQG38" s="122"/>
      <c r="EQH38" s="123"/>
      <c r="EQI38" s="106"/>
      <c r="EQJ38" s="123"/>
      <c r="EQR38" s="125"/>
      <c r="EQU38" s="15"/>
      <c r="EQV38" s="15"/>
      <c r="ERB38" s="122"/>
      <c r="ERC38" s="123"/>
      <c r="ERD38" s="106"/>
      <c r="ERE38" s="123"/>
      <c r="ERM38" s="125"/>
      <c r="ERP38" s="15"/>
      <c r="ERQ38" s="15"/>
      <c r="ERW38" s="122"/>
      <c r="ERX38" s="123"/>
      <c r="ERY38" s="106"/>
      <c r="ERZ38" s="123"/>
      <c r="ESH38" s="125"/>
      <c r="ESK38" s="15"/>
      <c r="ESL38" s="15"/>
      <c r="ESR38" s="122"/>
      <c r="ESS38" s="123"/>
      <c r="EST38" s="106"/>
      <c r="ESU38" s="123"/>
      <c r="ETC38" s="125"/>
      <c r="ETF38" s="15"/>
      <c r="ETG38" s="15"/>
      <c r="ETM38" s="122"/>
      <c r="ETN38" s="123"/>
      <c r="ETO38" s="106"/>
      <c r="ETP38" s="123"/>
      <c r="ETX38" s="125"/>
      <c r="EUA38" s="15"/>
      <c r="EUB38" s="15"/>
      <c r="EUH38" s="122"/>
      <c r="EUI38" s="123"/>
      <c r="EUJ38" s="106"/>
      <c r="EUK38" s="123"/>
      <c r="EUS38" s="125"/>
      <c r="EUV38" s="15"/>
      <c r="EUW38" s="15"/>
      <c r="EVC38" s="122"/>
      <c r="EVD38" s="123"/>
      <c r="EVE38" s="106"/>
      <c r="EVF38" s="123"/>
      <c r="EVN38" s="125"/>
      <c r="EVQ38" s="15"/>
      <c r="EVR38" s="15"/>
      <c r="EVX38" s="122"/>
      <c r="EVY38" s="123"/>
      <c r="EVZ38" s="106"/>
      <c r="EWA38" s="123"/>
      <c r="EWI38" s="125"/>
      <c r="EWL38" s="15"/>
      <c r="EWM38" s="15"/>
      <c r="EWS38" s="122"/>
      <c r="EWT38" s="123"/>
      <c r="EWU38" s="106"/>
      <c r="EWV38" s="123"/>
      <c r="EXD38" s="125"/>
      <c r="EXG38" s="15"/>
      <c r="EXH38" s="15"/>
      <c r="EXN38" s="122"/>
      <c r="EXO38" s="123"/>
      <c r="EXP38" s="106"/>
      <c r="EXQ38" s="123"/>
      <c r="EXY38" s="125"/>
      <c r="EYB38" s="15"/>
      <c r="EYC38" s="15"/>
      <c r="EYI38" s="122"/>
      <c r="EYJ38" s="123"/>
      <c r="EYK38" s="106"/>
      <c r="EYL38" s="123"/>
      <c r="EYT38" s="125"/>
      <c r="EYW38" s="15"/>
      <c r="EYX38" s="15"/>
      <c r="EZD38" s="122"/>
      <c r="EZE38" s="123"/>
      <c r="EZF38" s="106"/>
      <c r="EZG38" s="123"/>
      <c r="EZO38" s="125"/>
      <c r="EZR38" s="15"/>
      <c r="EZS38" s="15"/>
      <c r="EZY38" s="122"/>
      <c r="EZZ38" s="123"/>
      <c r="FAA38" s="106"/>
      <c r="FAB38" s="123"/>
      <c r="FAJ38" s="125"/>
      <c r="FAM38" s="15"/>
      <c r="FAN38" s="15"/>
      <c r="FAT38" s="122"/>
      <c r="FAU38" s="123"/>
      <c r="FAV38" s="106"/>
      <c r="FAW38" s="123"/>
      <c r="FBE38" s="125"/>
      <c r="FBH38" s="15"/>
      <c r="FBI38" s="15"/>
      <c r="FBO38" s="122"/>
      <c r="FBP38" s="123"/>
      <c r="FBQ38" s="106"/>
      <c r="FBR38" s="123"/>
      <c r="FBZ38" s="125"/>
      <c r="FCC38" s="15"/>
      <c r="FCD38" s="15"/>
      <c r="FCJ38" s="122"/>
      <c r="FCK38" s="123"/>
      <c r="FCL38" s="106"/>
      <c r="FCM38" s="123"/>
      <c r="FCU38" s="125"/>
      <c r="FCX38" s="15"/>
      <c r="FCY38" s="15"/>
      <c r="FDE38" s="122"/>
      <c r="FDF38" s="123"/>
      <c r="FDG38" s="106"/>
      <c r="FDH38" s="123"/>
      <c r="FDP38" s="125"/>
      <c r="FDS38" s="15"/>
      <c r="FDT38" s="15"/>
      <c r="FDZ38" s="122"/>
      <c r="FEA38" s="123"/>
      <c r="FEB38" s="106"/>
      <c r="FEC38" s="123"/>
      <c r="FEK38" s="125"/>
      <c r="FEN38" s="15"/>
      <c r="FEO38" s="15"/>
      <c r="FEU38" s="122"/>
      <c r="FEV38" s="123"/>
      <c r="FEW38" s="106"/>
      <c r="FEX38" s="123"/>
      <c r="FFF38" s="125"/>
      <c r="FFI38" s="15"/>
      <c r="FFJ38" s="15"/>
      <c r="FFP38" s="122"/>
      <c r="FFQ38" s="123"/>
      <c r="FFR38" s="106"/>
      <c r="FFS38" s="123"/>
      <c r="FGA38" s="125"/>
      <c r="FGD38" s="15"/>
      <c r="FGE38" s="15"/>
      <c r="FGK38" s="122"/>
      <c r="FGL38" s="123"/>
      <c r="FGM38" s="106"/>
      <c r="FGN38" s="123"/>
      <c r="FGV38" s="125"/>
      <c r="FGY38" s="15"/>
      <c r="FGZ38" s="15"/>
      <c r="FHF38" s="122"/>
      <c r="FHG38" s="123"/>
      <c r="FHH38" s="106"/>
      <c r="FHI38" s="123"/>
      <c r="FHQ38" s="125"/>
      <c r="FHT38" s="15"/>
      <c r="FHU38" s="15"/>
      <c r="FIA38" s="122"/>
      <c r="FIB38" s="123"/>
      <c r="FIC38" s="106"/>
      <c r="FID38" s="123"/>
      <c r="FIL38" s="125"/>
      <c r="FIO38" s="15"/>
      <c r="FIP38" s="15"/>
      <c r="FIV38" s="122"/>
      <c r="FIW38" s="123"/>
      <c r="FIX38" s="106"/>
      <c r="FIY38" s="123"/>
      <c r="FJG38" s="125"/>
      <c r="FJJ38" s="15"/>
      <c r="FJK38" s="15"/>
      <c r="FJQ38" s="122"/>
      <c r="FJR38" s="123"/>
      <c r="FJS38" s="106"/>
      <c r="FJT38" s="123"/>
      <c r="FKB38" s="125"/>
      <c r="FKE38" s="15"/>
      <c r="FKF38" s="15"/>
      <c r="FKL38" s="122"/>
      <c r="FKM38" s="123"/>
      <c r="FKN38" s="106"/>
      <c r="FKO38" s="123"/>
      <c r="FKW38" s="125"/>
      <c r="FKZ38" s="15"/>
      <c r="FLA38" s="15"/>
      <c r="FLG38" s="122"/>
      <c r="FLH38" s="123"/>
      <c r="FLI38" s="106"/>
      <c r="FLJ38" s="123"/>
      <c r="FLR38" s="125"/>
      <c r="FLU38" s="15"/>
      <c r="FLV38" s="15"/>
      <c r="FMB38" s="122"/>
      <c r="FMC38" s="123"/>
      <c r="FMD38" s="106"/>
      <c r="FME38" s="123"/>
      <c r="FMM38" s="125"/>
      <c r="FMP38" s="15"/>
      <c r="FMQ38" s="15"/>
      <c r="FMW38" s="122"/>
      <c r="FMX38" s="123"/>
      <c r="FMY38" s="106"/>
      <c r="FMZ38" s="123"/>
      <c r="FNH38" s="125"/>
      <c r="FNK38" s="15"/>
      <c r="FNL38" s="15"/>
      <c r="FNR38" s="122"/>
      <c r="FNS38" s="123"/>
      <c r="FNT38" s="106"/>
      <c r="FNU38" s="123"/>
      <c r="FOC38" s="125"/>
      <c r="FOF38" s="15"/>
      <c r="FOG38" s="15"/>
      <c r="FOM38" s="122"/>
      <c r="FON38" s="123"/>
      <c r="FOO38" s="106"/>
      <c r="FOP38" s="123"/>
      <c r="FOX38" s="125"/>
      <c r="FPA38" s="15"/>
      <c r="FPB38" s="15"/>
      <c r="FPH38" s="122"/>
      <c r="FPI38" s="123"/>
      <c r="FPJ38" s="106"/>
      <c r="FPK38" s="123"/>
      <c r="FPS38" s="125"/>
      <c r="FPV38" s="15"/>
      <c r="FPW38" s="15"/>
      <c r="FQC38" s="122"/>
      <c r="FQD38" s="123"/>
      <c r="FQE38" s="106"/>
      <c r="FQF38" s="123"/>
      <c r="FQN38" s="125"/>
      <c r="FQQ38" s="15"/>
      <c r="FQR38" s="15"/>
      <c r="FQX38" s="122"/>
      <c r="FQY38" s="123"/>
      <c r="FQZ38" s="106"/>
      <c r="FRA38" s="123"/>
      <c r="FRI38" s="125"/>
      <c r="FRL38" s="15"/>
      <c r="FRM38" s="15"/>
      <c r="FRS38" s="122"/>
      <c r="FRT38" s="123"/>
      <c r="FRU38" s="106"/>
      <c r="FRV38" s="123"/>
      <c r="FSD38" s="125"/>
      <c r="FSG38" s="15"/>
      <c r="FSH38" s="15"/>
      <c r="FSN38" s="122"/>
      <c r="FSO38" s="123"/>
      <c r="FSP38" s="106"/>
      <c r="FSQ38" s="123"/>
      <c r="FSY38" s="125"/>
      <c r="FTB38" s="15"/>
      <c r="FTC38" s="15"/>
      <c r="FTI38" s="122"/>
      <c r="FTJ38" s="123"/>
      <c r="FTK38" s="106"/>
      <c r="FTL38" s="123"/>
      <c r="FTT38" s="125"/>
      <c r="FTW38" s="15"/>
      <c r="FTX38" s="15"/>
      <c r="FUD38" s="122"/>
      <c r="FUE38" s="123"/>
      <c r="FUF38" s="106"/>
      <c r="FUG38" s="123"/>
      <c r="FUO38" s="125"/>
      <c r="FUR38" s="15"/>
      <c r="FUS38" s="15"/>
      <c r="FUY38" s="122"/>
      <c r="FUZ38" s="123"/>
      <c r="FVA38" s="106"/>
      <c r="FVB38" s="123"/>
      <c r="FVJ38" s="125"/>
      <c r="FVM38" s="15"/>
      <c r="FVN38" s="15"/>
      <c r="FVT38" s="122"/>
      <c r="FVU38" s="123"/>
      <c r="FVV38" s="106"/>
      <c r="FVW38" s="123"/>
      <c r="FWE38" s="125"/>
      <c r="FWH38" s="15"/>
      <c r="FWI38" s="15"/>
      <c r="FWO38" s="122"/>
      <c r="FWP38" s="123"/>
      <c r="FWQ38" s="106"/>
      <c r="FWR38" s="123"/>
      <c r="FWZ38" s="125"/>
      <c r="FXC38" s="15"/>
      <c r="FXD38" s="15"/>
      <c r="FXJ38" s="122"/>
      <c r="FXK38" s="123"/>
      <c r="FXL38" s="106"/>
      <c r="FXM38" s="123"/>
      <c r="FXU38" s="125"/>
      <c r="FXX38" s="15"/>
      <c r="FXY38" s="15"/>
      <c r="FYE38" s="122"/>
      <c r="FYF38" s="123"/>
      <c r="FYG38" s="106"/>
      <c r="FYH38" s="123"/>
      <c r="FYP38" s="125"/>
      <c r="FYS38" s="15"/>
      <c r="FYT38" s="15"/>
      <c r="FYZ38" s="122"/>
      <c r="FZA38" s="123"/>
      <c r="FZB38" s="106"/>
      <c r="FZC38" s="123"/>
      <c r="FZK38" s="125"/>
      <c r="FZN38" s="15"/>
      <c r="FZO38" s="15"/>
      <c r="FZU38" s="122"/>
      <c r="FZV38" s="123"/>
      <c r="FZW38" s="106"/>
      <c r="FZX38" s="123"/>
      <c r="GAF38" s="125"/>
      <c r="GAI38" s="15"/>
      <c r="GAJ38" s="15"/>
      <c r="GAP38" s="122"/>
      <c r="GAQ38" s="123"/>
      <c r="GAR38" s="106"/>
      <c r="GAS38" s="123"/>
      <c r="GBA38" s="125"/>
      <c r="GBD38" s="15"/>
      <c r="GBE38" s="15"/>
      <c r="GBK38" s="122"/>
      <c r="GBL38" s="123"/>
      <c r="GBM38" s="106"/>
      <c r="GBN38" s="123"/>
      <c r="GBV38" s="125"/>
      <c r="GBY38" s="15"/>
      <c r="GBZ38" s="15"/>
      <c r="GCF38" s="122"/>
      <c r="GCG38" s="123"/>
      <c r="GCH38" s="106"/>
      <c r="GCI38" s="123"/>
      <c r="GCQ38" s="125"/>
      <c r="GCT38" s="15"/>
      <c r="GCU38" s="15"/>
      <c r="GDA38" s="122"/>
      <c r="GDB38" s="123"/>
      <c r="GDC38" s="106"/>
      <c r="GDD38" s="123"/>
      <c r="GDL38" s="125"/>
      <c r="GDO38" s="15"/>
      <c r="GDP38" s="15"/>
      <c r="GDV38" s="122"/>
      <c r="GDW38" s="123"/>
      <c r="GDX38" s="106"/>
      <c r="GDY38" s="123"/>
      <c r="GEG38" s="125"/>
      <c r="GEJ38" s="15"/>
      <c r="GEK38" s="15"/>
      <c r="GEQ38" s="122"/>
      <c r="GER38" s="123"/>
      <c r="GES38" s="106"/>
      <c r="GET38" s="123"/>
      <c r="GFB38" s="125"/>
      <c r="GFE38" s="15"/>
      <c r="GFF38" s="15"/>
      <c r="GFL38" s="122"/>
      <c r="GFM38" s="123"/>
      <c r="GFN38" s="106"/>
      <c r="GFO38" s="123"/>
      <c r="GFW38" s="125"/>
      <c r="GFZ38" s="15"/>
      <c r="GGA38" s="15"/>
      <c r="GGG38" s="122"/>
      <c r="GGH38" s="123"/>
      <c r="GGI38" s="106"/>
      <c r="GGJ38" s="123"/>
      <c r="GGR38" s="125"/>
      <c r="GGU38" s="15"/>
      <c r="GGV38" s="15"/>
      <c r="GHB38" s="122"/>
      <c r="GHC38" s="123"/>
      <c r="GHD38" s="106"/>
      <c r="GHE38" s="123"/>
      <c r="GHM38" s="125"/>
      <c r="GHP38" s="15"/>
      <c r="GHQ38" s="15"/>
      <c r="GHW38" s="122"/>
      <c r="GHX38" s="123"/>
      <c r="GHY38" s="106"/>
      <c r="GHZ38" s="123"/>
      <c r="GIH38" s="125"/>
      <c r="GIK38" s="15"/>
      <c r="GIL38" s="15"/>
      <c r="GIR38" s="122"/>
      <c r="GIS38" s="123"/>
      <c r="GIT38" s="106"/>
      <c r="GIU38" s="123"/>
      <c r="GJC38" s="125"/>
      <c r="GJF38" s="15"/>
      <c r="GJG38" s="15"/>
      <c r="GJM38" s="122"/>
      <c r="GJN38" s="123"/>
      <c r="GJO38" s="106"/>
      <c r="GJP38" s="123"/>
      <c r="GJX38" s="125"/>
      <c r="GKA38" s="15"/>
      <c r="GKB38" s="15"/>
      <c r="GKH38" s="122"/>
      <c r="GKI38" s="123"/>
      <c r="GKJ38" s="106"/>
      <c r="GKK38" s="123"/>
      <c r="GKS38" s="125"/>
      <c r="GKV38" s="15"/>
      <c r="GKW38" s="15"/>
      <c r="GLC38" s="122"/>
      <c r="GLD38" s="123"/>
      <c r="GLE38" s="106"/>
      <c r="GLF38" s="123"/>
      <c r="GLN38" s="125"/>
      <c r="GLQ38" s="15"/>
      <c r="GLR38" s="15"/>
      <c r="GLX38" s="122"/>
      <c r="GLY38" s="123"/>
      <c r="GLZ38" s="106"/>
      <c r="GMA38" s="123"/>
      <c r="GMI38" s="125"/>
      <c r="GML38" s="15"/>
      <c r="GMM38" s="15"/>
      <c r="GMS38" s="122"/>
      <c r="GMT38" s="123"/>
      <c r="GMU38" s="106"/>
      <c r="GMV38" s="123"/>
      <c r="GND38" s="125"/>
      <c r="GNG38" s="15"/>
      <c r="GNH38" s="15"/>
      <c r="GNN38" s="122"/>
      <c r="GNO38" s="123"/>
      <c r="GNP38" s="106"/>
      <c r="GNQ38" s="123"/>
      <c r="GNY38" s="125"/>
      <c r="GOB38" s="15"/>
      <c r="GOC38" s="15"/>
      <c r="GOI38" s="122"/>
      <c r="GOJ38" s="123"/>
      <c r="GOK38" s="106"/>
      <c r="GOL38" s="123"/>
      <c r="GOT38" s="125"/>
      <c r="GOW38" s="15"/>
      <c r="GOX38" s="15"/>
      <c r="GPD38" s="122"/>
      <c r="GPE38" s="123"/>
      <c r="GPF38" s="106"/>
      <c r="GPG38" s="123"/>
      <c r="GPO38" s="125"/>
      <c r="GPR38" s="15"/>
      <c r="GPS38" s="15"/>
      <c r="GPY38" s="122"/>
      <c r="GPZ38" s="123"/>
      <c r="GQA38" s="106"/>
      <c r="GQB38" s="123"/>
      <c r="GQJ38" s="125"/>
      <c r="GQM38" s="15"/>
      <c r="GQN38" s="15"/>
      <c r="GQT38" s="122"/>
      <c r="GQU38" s="123"/>
      <c r="GQV38" s="106"/>
      <c r="GQW38" s="123"/>
      <c r="GRE38" s="125"/>
      <c r="GRH38" s="15"/>
      <c r="GRI38" s="15"/>
      <c r="GRO38" s="122"/>
      <c r="GRP38" s="123"/>
      <c r="GRQ38" s="106"/>
      <c r="GRR38" s="123"/>
      <c r="GRZ38" s="125"/>
      <c r="GSC38" s="15"/>
      <c r="GSD38" s="15"/>
      <c r="GSJ38" s="122"/>
      <c r="GSK38" s="123"/>
      <c r="GSL38" s="106"/>
      <c r="GSM38" s="123"/>
      <c r="GSU38" s="125"/>
      <c r="GSX38" s="15"/>
      <c r="GSY38" s="15"/>
      <c r="GTE38" s="122"/>
      <c r="GTF38" s="123"/>
      <c r="GTG38" s="106"/>
      <c r="GTH38" s="123"/>
      <c r="GTP38" s="125"/>
      <c r="GTS38" s="15"/>
      <c r="GTT38" s="15"/>
      <c r="GTZ38" s="122"/>
      <c r="GUA38" s="123"/>
      <c r="GUB38" s="106"/>
      <c r="GUC38" s="123"/>
      <c r="GUK38" s="125"/>
      <c r="GUN38" s="15"/>
      <c r="GUO38" s="15"/>
      <c r="GUU38" s="122"/>
      <c r="GUV38" s="123"/>
      <c r="GUW38" s="106"/>
      <c r="GUX38" s="123"/>
      <c r="GVF38" s="125"/>
      <c r="GVI38" s="15"/>
      <c r="GVJ38" s="15"/>
      <c r="GVP38" s="122"/>
      <c r="GVQ38" s="123"/>
      <c r="GVR38" s="106"/>
      <c r="GVS38" s="123"/>
      <c r="GWA38" s="125"/>
      <c r="GWD38" s="15"/>
      <c r="GWE38" s="15"/>
      <c r="GWK38" s="122"/>
      <c r="GWL38" s="123"/>
      <c r="GWM38" s="106"/>
      <c r="GWN38" s="123"/>
      <c r="GWV38" s="125"/>
      <c r="GWY38" s="15"/>
      <c r="GWZ38" s="15"/>
      <c r="GXF38" s="122"/>
      <c r="GXG38" s="123"/>
      <c r="GXH38" s="106"/>
      <c r="GXI38" s="123"/>
      <c r="GXQ38" s="125"/>
      <c r="GXT38" s="15"/>
      <c r="GXU38" s="15"/>
      <c r="GYA38" s="122"/>
      <c r="GYB38" s="123"/>
      <c r="GYC38" s="106"/>
      <c r="GYD38" s="123"/>
      <c r="GYL38" s="125"/>
      <c r="GYO38" s="15"/>
      <c r="GYP38" s="15"/>
      <c r="GYV38" s="122"/>
      <c r="GYW38" s="123"/>
      <c r="GYX38" s="106"/>
      <c r="GYY38" s="123"/>
      <c r="GZG38" s="125"/>
      <c r="GZJ38" s="15"/>
      <c r="GZK38" s="15"/>
      <c r="GZQ38" s="122"/>
      <c r="GZR38" s="123"/>
      <c r="GZS38" s="106"/>
      <c r="GZT38" s="123"/>
      <c r="HAB38" s="125"/>
      <c r="HAE38" s="15"/>
      <c r="HAF38" s="15"/>
      <c r="HAL38" s="122"/>
      <c r="HAM38" s="123"/>
      <c r="HAN38" s="106"/>
      <c r="HAO38" s="123"/>
      <c r="HAW38" s="125"/>
      <c r="HAZ38" s="15"/>
      <c r="HBA38" s="15"/>
      <c r="HBG38" s="122"/>
      <c r="HBH38" s="123"/>
      <c r="HBI38" s="106"/>
      <c r="HBJ38" s="123"/>
      <c r="HBR38" s="125"/>
      <c r="HBU38" s="15"/>
      <c r="HBV38" s="15"/>
      <c r="HCB38" s="122"/>
      <c r="HCC38" s="123"/>
      <c r="HCD38" s="106"/>
      <c r="HCE38" s="123"/>
      <c r="HCM38" s="125"/>
      <c r="HCP38" s="15"/>
      <c r="HCQ38" s="15"/>
      <c r="HCW38" s="122"/>
      <c r="HCX38" s="123"/>
      <c r="HCY38" s="106"/>
      <c r="HCZ38" s="123"/>
      <c r="HDH38" s="125"/>
      <c r="HDK38" s="15"/>
      <c r="HDL38" s="15"/>
      <c r="HDR38" s="122"/>
      <c r="HDS38" s="123"/>
      <c r="HDT38" s="106"/>
      <c r="HDU38" s="123"/>
      <c r="HEC38" s="125"/>
      <c r="HEF38" s="15"/>
      <c r="HEG38" s="15"/>
      <c r="HEM38" s="122"/>
      <c r="HEN38" s="123"/>
      <c r="HEO38" s="106"/>
      <c r="HEP38" s="123"/>
      <c r="HEX38" s="125"/>
      <c r="HFA38" s="15"/>
      <c r="HFB38" s="15"/>
      <c r="HFH38" s="122"/>
      <c r="HFI38" s="123"/>
      <c r="HFJ38" s="106"/>
      <c r="HFK38" s="123"/>
      <c r="HFS38" s="125"/>
      <c r="HFV38" s="15"/>
      <c r="HFW38" s="15"/>
      <c r="HGC38" s="122"/>
      <c r="HGD38" s="123"/>
      <c r="HGE38" s="106"/>
      <c r="HGF38" s="123"/>
      <c r="HGN38" s="125"/>
      <c r="HGQ38" s="15"/>
      <c r="HGR38" s="15"/>
      <c r="HGX38" s="122"/>
      <c r="HGY38" s="123"/>
      <c r="HGZ38" s="106"/>
      <c r="HHA38" s="123"/>
      <c r="HHI38" s="125"/>
      <c r="HHL38" s="15"/>
      <c r="HHM38" s="15"/>
      <c r="HHS38" s="122"/>
      <c r="HHT38" s="123"/>
      <c r="HHU38" s="106"/>
      <c r="HHV38" s="123"/>
      <c r="HID38" s="125"/>
      <c r="HIG38" s="15"/>
      <c r="HIH38" s="15"/>
      <c r="HIN38" s="122"/>
      <c r="HIO38" s="123"/>
      <c r="HIP38" s="106"/>
      <c r="HIQ38" s="123"/>
      <c r="HIY38" s="125"/>
      <c r="HJB38" s="15"/>
      <c r="HJC38" s="15"/>
      <c r="HJI38" s="122"/>
      <c r="HJJ38" s="123"/>
      <c r="HJK38" s="106"/>
      <c r="HJL38" s="123"/>
      <c r="HJT38" s="125"/>
      <c r="HJW38" s="15"/>
      <c r="HJX38" s="15"/>
      <c r="HKD38" s="122"/>
      <c r="HKE38" s="123"/>
      <c r="HKF38" s="106"/>
      <c r="HKG38" s="123"/>
      <c r="HKO38" s="125"/>
      <c r="HKR38" s="15"/>
      <c r="HKS38" s="15"/>
      <c r="HKY38" s="122"/>
      <c r="HKZ38" s="123"/>
      <c r="HLA38" s="106"/>
      <c r="HLB38" s="123"/>
      <c r="HLJ38" s="125"/>
      <c r="HLM38" s="15"/>
      <c r="HLN38" s="15"/>
      <c r="HLT38" s="122"/>
      <c r="HLU38" s="123"/>
      <c r="HLV38" s="106"/>
      <c r="HLW38" s="123"/>
      <c r="HME38" s="125"/>
      <c r="HMH38" s="15"/>
      <c r="HMI38" s="15"/>
      <c r="HMO38" s="122"/>
      <c r="HMP38" s="123"/>
      <c r="HMQ38" s="106"/>
      <c r="HMR38" s="123"/>
      <c r="HMZ38" s="125"/>
      <c r="HNC38" s="15"/>
      <c r="HND38" s="15"/>
      <c r="HNJ38" s="122"/>
      <c r="HNK38" s="123"/>
      <c r="HNL38" s="106"/>
      <c r="HNM38" s="123"/>
      <c r="HNU38" s="125"/>
      <c r="HNX38" s="15"/>
      <c r="HNY38" s="15"/>
      <c r="HOE38" s="122"/>
      <c r="HOF38" s="123"/>
      <c r="HOG38" s="106"/>
      <c r="HOH38" s="123"/>
      <c r="HOP38" s="125"/>
      <c r="HOS38" s="15"/>
      <c r="HOT38" s="15"/>
      <c r="HOZ38" s="122"/>
      <c r="HPA38" s="123"/>
      <c r="HPB38" s="106"/>
      <c r="HPC38" s="123"/>
      <c r="HPK38" s="125"/>
      <c r="HPN38" s="15"/>
      <c r="HPO38" s="15"/>
      <c r="HPU38" s="122"/>
      <c r="HPV38" s="123"/>
      <c r="HPW38" s="106"/>
      <c r="HPX38" s="123"/>
      <c r="HQF38" s="125"/>
      <c r="HQI38" s="15"/>
      <c r="HQJ38" s="15"/>
      <c r="HQP38" s="122"/>
      <c r="HQQ38" s="123"/>
      <c r="HQR38" s="106"/>
      <c r="HQS38" s="123"/>
      <c r="HRA38" s="125"/>
      <c r="HRD38" s="15"/>
      <c r="HRE38" s="15"/>
      <c r="HRK38" s="122"/>
      <c r="HRL38" s="123"/>
      <c r="HRM38" s="106"/>
      <c r="HRN38" s="123"/>
      <c r="HRV38" s="125"/>
      <c r="HRY38" s="15"/>
      <c r="HRZ38" s="15"/>
      <c r="HSF38" s="122"/>
      <c r="HSG38" s="123"/>
      <c r="HSH38" s="106"/>
      <c r="HSI38" s="123"/>
      <c r="HSQ38" s="125"/>
      <c r="HST38" s="15"/>
      <c r="HSU38" s="15"/>
      <c r="HTA38" s="122"/>
      <c r="HTB38" s="123"/>
      <c r="HTC38" s="106"/>
      <c r="HTD38" s="123"/>
      <c r="HTL38" s="125"/>
      <c r="HTO38" s="15"/>
      <c r="HTP38" s="15"/>
      <c r="HTV38" s="122"/>
      <c r="HTW38" s="123"/>
      <c r="HTX38" s="106"/>
      <c r="HTY38" s="123"/>
      <c r="HUG38" s="125"/>
      <c r="HUJ38" s="15"/>
      <c r="HUK38" s="15"/>
      <c r="HUQ38" s="122"/>
      <c r="HUR38" s="123"/>
      <c r="HUS38" s="106"/>
      <c r="HUT38" s="123"/>
      <c r="HVB38" s="125"/>
      <c r="HVE38" s="15"/>
      <c r="HVF38" s="15"/>
      <c r="HVL38" s="122"/>
      <c r="HVM38" s="123"/>
      <c r="HVN38" s="106"/>
      <c r="HVO38" s="123"/>
      <c r="HVW38" s="125"/>
      <c r="HVZ38" s="15"/>
      <c r="HWA38" s="15"/>
      <c r="HWG38" s="122"/>
      <c r="HWH38" s="123"/>
      <c r="HWI38" s="106"/>
      <c r="HWJ38" s="123"/>
      <c r="HWR38" s="125"/>
      <c r="HWU38" s="15"/>
      <c r="HWV38" s="15"/>
      <c r="HXB38" s="122"/>
      <c r="HXC38" s="123"/>
      <c r="HXD38" s="106"/>
      <c r="HXE38" s="123"/>
      <c r="HXM38" s="125"/>
      <c r="HXP38" s="15"/>
      <c r="HXQ38" s="15"/>
      <c r="HXW38" s="122"/>
      <c r="HXX38" s="123"/>
      <c r="HXY38" s="106"/>
      <c r="HXZ38" s="123"/>
      <c r="HYH38" s="125"/>
      <c r="HYK38" s="15"/>
      <c r="HYL38" s="15"/>
      <c r="HYR38" s="122"/>
      <c r="HYS38" s="123"/>
      <c r="HYT38" s="106"/>
      <c r="HYU38" s="123"/>
      <c r="HZC38" s="125"/>
      <c r="HZF38" s="15"/>
      <c r="HZG38" s="15"/>
      <c r="HZM38" s="122"/>
      <c r="HZN38" s="123"/>
      <c r="HZO38" s="106"/>
      <c r="HZP38" s="123"/>
      <c r="HZX38" s="125"/>
      <c r="IAA38" s="15"/>
      <c r="IAB38" s="15"/>
      <c r="IAH38" s="122"/>
      <c r="IAI38" s="123"/>
      <c r="IAJ38" s="106"/>
      <c r="IAK38" s="123"/>
      <c r="IAS38" s="125"/>
      <c r="IAV38" s="15"/>
      <c r="IAW38" s="15"/>
      <c r="IBC38" s="122"/>
      <c r="IBD38" s="123"/>
      <c r="IBE38" s="106"/>
      <c r="IBF38" s="123"/>
      <c r="IBN38" s="125"/>
      <c r="IBQ38" s="15"/>
      <c r="IBR38" s="15"/>
      <c r="IBX38" s="122"/>
      <c r="IBY38" s="123"/>
      <c r="IBZ38" s="106"/>
      <c r="ICA38" s="123"/>
      <c r="ICI38" s="125"/>
      <c r="ICL38" s="15"/>
      <c r="ICM38" s="15"/>
      <c r="ICS38" s="122"/>
      <c r="ICT38" s="123"/>
      <c r="ICU38" s="106"/>
      <c r="ICV38" s="123"/>
      <c r="IDD38" s="125"/>
      <c r="IDG38" s="15"/>
      <c r="IDH38" s="15"/>
      <c r="IDN38" s="122"/>
      <c r="IDO38" s="123"/>
      <c r="IDP38" s="106"/>
      <c r="IDQ38" s="123"/>
      <c r="IDY38" s="125"/>
      <c r="IEB38" s="15"/>
      <c r="IEC38" s="15"/>
      <c r="IEI38" s="122"/>
      <c r="IEJ38" s="123"/>
      <c r="IEK38" s="106"/>
      <c r="IEL38" s="123"/>
      <c r="IET38" s="125"/>
      <c r="IEW38" s="15"/>
      <c r="IEX38" s="15"/>
      <c r="IFD38" s="122"/>
      <c r="IFE38" s="123"/>
      <c r="IFF38" s="106"/>
      <c r="IFG38" s="123"/>
      <c r="IFO38" s="125"/>
      <c r="IFR38" s="15"/>
      <c r="IFS38" s="15"/>
      <c r="IFY38" s="122"/>
      <c r="IFZ38" s="123"/>
      <c r="IGA38" s="106"/>
      <c r="IGB38" s="123"/>
      <c r="IGJ38" s="125"/>
      <c r="IGM38" s="15"/>
      <c r="IGN38" s="15"/>
      <c r="IGT38" s="122"/>
      <c r="IGU38" s="123"/>
      <c r="IGV38" s="106"/>
      <c r="IGW38" s="123"/>
      <c r="IHE38" s="125"/>
      <c r="IHH38" s="15"/>
      <c r="IHI38" s="15"/>
      <c r="IHO38" s="122"/>
      <c r="IHP38" s="123"/>
      <c r="IHQ38" s="106"/>
      <c r="IHR38" s="123"/>
      <c r="IHZ38" s="125"/>
      <c r="IIC38" s="15"/>
      <c r="IID38" s="15"/>
      <c r="IIJ38" s="122"/>
      <c r="IIK38" s="123"/>
      <c r="IIL38" s="106"/>
      <c r="IIM38" s="123"/>
      <c r="IIU38" s="125"/>
      <c r="IIX38" s="15"/>
      <c r="IIY38" s="15"/>
      <c r="IJE38" s="122"/>
      <c r="IJF38" s="123"/>
      <c r="IJG38" s="106"/>
      <c r="IJH38" s="123"/>
      <c r="IJP38" s="125"/>
      <c r="IJS38" s="15"/>
      <c r="IJT38" s="15"/>
      <c r="IJZ38" s="122"/>
      <c r="IKA38" s="123"/>
      <c r="IKB38" s="106"/>
      <c r="IKC38" s="123"/>
      <c r="IKK38" s="125"/>
      <c r="IKN38" s="15"/>
      <c r="IKO38" s="15"/>
      <c r="IKU38" s="122"/>
      <c r="IKV38" s="123"/>
      <c r="IKW38" s="106"/>
      <c r="IKX38" s="123"/>
      <c r="ILF38" s="125"/>
      <c r="ILI38" s="15"/>
      <c r="ILJ38" s="15"/>
      <c r="ILP38" s="122"/>
      <c r="ILQ38" s="123"/>
      <c r="ILR38" s="106"/>
      <c r="ILS38" s="123"/>
      <c r="IMA38" s="125"/>
      <c r="IMD38" s="15"/>
      <c r="IME38" s="15"/>
      <c r="IMK38" s="122"/>
      <c r="IML38" s="123"/>
      <c r="IMM38" s="106"/>
      <c r="IMN38" s="123"/>
      <c r="IMV38" s="125"/>
      <c r="IMY38" s="15"/>
      <c r="IMZ38" s="15"/>
      <c r="INF38" s="122"/>
      <c r="ING38" s="123"/>
      <c r="INH38" s="106"/>
      <c r="INI38" s="123"/>
      <c r="INQ38" s="125"/>
      <c r="INT38" s="15"/>
      <c r="INU38" s="15"/>
      <c r="IOA38" s="122"/>
      <c r="IOB38" s="123"/>
      <c r="IOC38" s="106"/>
      <c r="IOD38" s="123"/>
      <c r="IOL38" s="125"/>
      <c r="IOO38" s="15"/>
      <c r="IOP38" s="15"/>
      <c r="IOV38" s="122"/>
      <c r="IOW38" s="123"/>
      <c r="IOX38" s="106"/>
      <c r="IOY38" s="123"/>
      <c r="IPG38" s="125"/>
      <c r="IPJ38" s="15"/>
      <c r="IPK38" s="15"/>
      <c r="IPQ38" s="122"/>
      <c r="IPR38" s="123"/>
      <c r="IPS38" s="106"/>
      <c r="IPT38" s="123"/>
      <c r="IQB38" s="125"/>
      <c r="IQE38" s="15"/>
      <c r="IQF38" s="15"/>
      <c r="IQL38" s="122"/>
      <c r="IQM38" s="123"/>
      <c r="IQN38" s="106"/>
      <c r="IQO38" s="123"/>
      <c r="IQW38" s="125"/>
      <c r="IQZ38" s="15"/>
      <c r="IRA38" s="15"/>
      <c r="IRG38" s="122"/>
      <c r="IRH38" s="123"/>
      <c r="IRI38" s="106"/>
      <c r="IRJ38" s="123"/>
      <c r="IRR38" s="125"/>
      <c r="IRU38" s="15"/>
      <c r="IRV38" s="15"/>
      <c r="ISB38" s="122"/>
      <c r="ISC38" s="123"/>
      <c r="ISD38" s="106"/>
      <c r="ISE38" s="123"/>
      <c r="ISM38" s="125"/>
      <c r="ISP38" s="15"/>
      <c r="ISQ38" s="15"/>
      <c r="ISW38" s="122"/>
      <c r="ISX38" s="123"/>
      <c r="ISY38" s="106"/>
      <c r="ISZ38" s="123"/>
      <c r="ITH38" s="125"/>
      <c r="ITK38" s="15"/>
      <c r="ITL38" s="15"/>
      <c r="ITR38" s="122"/>
      <c r="ITS38" s="123"/>
      <c r="ITT38" s="106"/>
      <c r="ITU38" s="123"/>
      <c r="IUC38" s="125"/>
      <c r="IUF38" s="15"/>
      <c r="IUG38" s="15"/>
      <c r="IUM38" s="122"/>
      <c r="IUN38" s="123"/>
      <c r="IUO38" s="106"/>
      <c r="IUP38" s="123"/>
      <c r="IUX38" s="125"/>
      <c r="IVA38" s="15"/>
      <c r="IVB38" s="15"/>
      <c r="IVH38" s="122"/>
      <c r="IVI38" s="123"/>
      <c r="IVJ38" s="106"/>
      <c r="IVK38" s="123"/>
      <c r="IVS38" s="125"/>
      <c r="IVV38" s="15"/>
      <c r="IVW38" s="15"/>
      <c r="IWC38" s="122"/>
      <c r="IWD38" s="123"/>
      <c r="IWE38" s="106"/>
      <c r="IWF38" s="123"/>
      <c r="IWN38" s="125"/>
      <c r="IWQ38" s="15"/>
      <c r="IWR38" s="15"/>
      <c r="IWX38" s="122"/>
      <c r="IWY38" s="123"/>
      <c r="IWZ38" s="106"/>
      <c r="IXA38" s="123"/>
      <c r="IXI38" s="125"/>
      <c r="IXL38" s="15"/>
      <c r="IXM38" s="15"/>
      <c r="IXS38" s="122"/>
      <c r="IXT38" s="123"/>
      <c r="IXU38" s="106"/>
      <c r="IXV38" s="123"/>
      <c r="IYD38" s="125"/>
      <c r="IYG38" s="15"/>
      <c r="IYH38" s="15"/>
      <c r="IYN38" s="122"/>
      <c r="IYO38" s="123"/>
      <c r="IYP38" s="106"/>
      <c r="IYQ38" s="123"/>
      <c r="IYY38" s="125"/>
      <c r="IZB38" s="15"/>
      <c r="IZC38" s="15"/>
      <c r="IZI38" s="122"/>
      <c r="IZJ38" s="123"/>
      <c r="IZK38" s="106"/>
      <c r="IZL38" s="123"/>
      <c r="IZT38" s="125"/>
      <c r="IZW38" s="15"/>
      <c r="IZX38" s="15"/>
      <c r="JAD38" s="122"/>
      <c r="JAE38" s="123"/>
      <c r="JAF38" s="106"/>
      <c r="JAG38" s="123"/>
      <c r="JAO38" s="125"/>
      <c r="JAR38" s="15"/>
      <c r="JAS38" s="15"/>
      <c r="JAY38" s="122"/>
      <c r="JAZ38" s="123"/>
      <c r="JBA38" s="106"/>
      <c r="JBB38" s="123"/>
      <c r="JBJ38" s="125"/>
      <c r="JBM38" s="15"/>
      <c r="JBN38" s="15"/>
      <c r="JBT38" s="122"/>
      <c r="JBU38" s="123"/>
      <c r="JBV38" s="106"/>
      <c r="JBW38" s="123"/>
      <c r="JCE38" s="125"/>
      <c r="JCH38" s="15"/>
      <c r="JCI38" s="15"/>
      <c r="JCO38" s="122"/>
      <c r="JCP38" s="123"/>
      <c r="JCQ38" s="106"/>
      <c r="JCR38" s="123"/>
      <c r="JCZ38" s="125"/>
      <c r="JDC38" s="15"/>
      <c r="JDD38" s="15"/>
      <c r="JDJ38" s="122"/>
      <c r="JDK38" s="123"/>
      <c r="JDL38" s="106"/>
      <c r="JDM38" s="123"/>
      <c r="JDU38" s="125"/>
      <c r="JDX38" s="15"/>
      <c r="JDY38" s="15"/>
      <c r="JEE38" s="122"/>
      <c r="JEF38" s="123"/>
      <c r="JEG38" s="106"/>
      <c r="JEH38" s="123"/>
      <c r="JEP38" s="125"/>
      <c r="JES38" s="15"/>
      <c r="JET38" s="15"/>
      <c r="JEZ38" s="122"/>
      <c r="JFA38" s="123"/>
      <c r="JFB38" s="106"/>
      <c r="JFC38" s="123"/>
      <c r="JFK38" s="125"/>
      <c r="JFN38" s="15"/>
      <c r="JFO38" s="15"/>
      <c r="JFU38" s="122"/>
      <c r="JFV38" s="123"/>
      <c r="JFW38" s="106"/>
      <c r="JFX38" s="123"/>
      <c r="JGF38" s="125"/>
      <c r="JGI38" s="15"/>
      <c r="JGJ38" s="15"/>
      <c r="JGP38" s="122"/>
      <c r="JGQ38" s="123"/>
      <c r="JGR38" s="106"/>
      <c r="JGS38" s="123"/>
      <c r="JHA38" s="125"/>
      <c r="JHD38" s="15"/>
      <c r="JHE38" s="15"/>
      <c r="JHK38" s="122"/>
      <c r="JHL38" s="123"/>
      <c r="JHM38" s="106"/>
      <c r="JHN38" s="123"/>
      <c r="JHV38" s="125"/>
      <c r="JHY38" s="15"/>
      <c r="JHZ38" s="15"/>
      <c r="JIF38" s="122"/>
      <c r="JIG38" s="123"/>
      <c r="JIH38" s="106"/>
      <c r="JII38" s="123"/>
      <c r="JIQ38" s="125"/>
      <c r="JIT38" s="15"/>
      <c r="JIU38" s="15"/>
      <c r="JJA38" s="122"/>
      <c r="JJB38" s="123"/>
      <c r="JJC38" s="106"/>
      <c r="JJD38" s="123"/>
      <c r="JJL38" s="125"/>
      <c r="JJO38" s="15"/>
      <c r="JJP38" s="15"/>
      <c r="JJV38" s="122"/>
      <c r="JJW38" s="123"/>
      <c r="JJX38" s="106"/>
      <c r="JJY38" s="123"/>
      <c r="JKG38" s="125"/>
      <c r="JKJ38" s="15"/>
      <c r="JKK38" s="15"/>
      <c r="JKQ38" s="122"/>
      <c r="JKR38" s="123"/>
      <c r="JKS38" s="106"/>
      <c r="JKT38" s="123"/>
      <c r="JLB38" s="125"/>
      <c r="JLE38" s="15"/>
      <c r="JLF38" s="15"/>
      <c r="JLL38" s="122"/>
      <c r="JLM38" s="123"/>
      <c r="JLN38" s="106"/>
      <c r="JLO38" s="123"/>
      <c r="JLW38" s="125"/>
      <c r="JLZ38" s="15"/>
      <c r="JMA38" s="15"/>
      <c r="JMG38" s="122"/>
      <c r="JMH38" s="123"/>
      <c r="JMI38" s="106"/>
      <c r="JMJ38" s="123"/>
      <c r="JMR38" s="125"/>
      <c r="JMU38" s="15"/>
      <c r="JMV38" s="15"/>
      <c r="JNB38" s="122"/>
      <c r="JNC38" s="123"/>
      <c r="JND38" s="106"/>
      <c r="JNE38" s="123"/>
      <c r="JNM38" s="125"/>
      <c r="JNP38" s="15"/>
      <c r="JNQ38" s="15"/>
      <c r="JNW38" s="122"/>
      <c r="JNX38" s="123"/>
      <c r="JNY38" s="106"/>
      <c r="JNZ38" s="123"/>
      <c r="JOH38" s="125"/>
      <c r="JOK38" s="15"/>
      <c r="JOL38" s="15"/>
      <c r="JOR38" s="122"/>
      <c r="JOS38" s="123"/>
      <c r="JOT38" s="106"/>
      <c r="JOU38" s="123"/>
      <c r="JPC38" s="125"/>
      <c r="JPF38" s="15"/>
      <c r="JPG38" s="15"/>
      <c r="JPM38" s="122"/>
      <c r="JPN38" s="123"/>
      <c r="JPO38" s="106"/>
      <c r="JPP38" s="123"/>
      <c r="JPX38" s="125"/>
      <c r="JQA38" s="15"/>
      <c r="JQB38" s="15"/>
      <c r="JQH38" s="122"/>
      <c r="JQI38" s="123"/>
      <c r="JQJ38" s="106"/>
      <c r="JQK38" s="123"/>
      <c r="JQS38" s="125"/>
      <c r="JQV38" s="15"/>
      <c r="JQW38" s="15"/>
      <c r="JRC38" s="122"/>
      <c r="JRD38" s="123"/>
      <c r="JRE38" s="106"/>
      <c r="JRF38" s="123"/>
      <c r="JRN38" s="125"/>
      <c r="JRQ38" s="15"/>
      <c r="JRR38" s="15"/>
      <c r="JRX38" s="122"/>
      <c r="JRY38" s="123"/>
      <c r="JRZ38" s="106"/>
      <c r="JSA38" s="123"/>
      <c r="JSI38" s="125"/>
      <c r="JSL38" s="15"/>
      <c r="JSM38" s="15"/>
      <c r="JSS38" s="122"/>
      <c r="JST38" s="123"/>
      <c r="JSU38" s="106"/>
      <c r="JSV38" s="123"/>
      <c r="JTD38" s="125"/>
      <c r="JTG38" s="15"/>
      <c r="JTH38" s="15"/>
      <c r="JTN38" s="122"/>
      <c r="JTO38" s="123"/>
      <c r="JTP38" s="106"/>
      <c r="JTQ38" s="123"/>
      <c r="JTY38" s="125"/>
      <c r="JUB38" s="15"/>
      <c r="JUC38" s="15"/>
      <c r="JUI38" s="122"/>
      <c r="JUJ38" s="123"/>
      <c r="JUK38" s="106"/>
      <c r="JUL38" s="123"/>
      <c r="JUT38" s="125"/>
      <c r="JUW38" s="15"/>
      <c r="JUX38" s="15"/>
      <c r="JVD38" s="122"/>
      <c r="JVE38" s="123"/>
      <c r="JVF38" s="106"/>
      <c r="JVG38" s="123"/>
      <c r="JVO38" s="125"/>
      <c r="JVR38" s="15"/>
      <c r="JVS38" s="15"/>
      <c r="JVY38" s="122"/>
      <c r="JVZ38" s="123"/>
      <c r="JWA38" s="106"/>
      <c r="JWB38" s="123"/>
      <c r="JWJ38" s="125"/>
      <c r="JWM38" s="15"/>
      <c r="JWN38" s="15"/>
      <c r="JWT38" s="122"/>
      <c r="JWU38" s="123"/>
      <c r="JWV38" s="106"/>
      <c r="JWW38" s="123"/>
      <c r="JXE38" s="125"/>
      <c r="JXH38" s="15"/>
      <c r="JXI38" s="15"/>
      <c r="JXO38" s="122"/>
      <c r="JXP38" s="123"/>
      <c r="JXQ38" s="106"/>
      <c r="JXR38" s="123"/>
      <c r="JXZ38" s="125"/>
      <c r="JYC38" s="15"/>
      <c r="JYD38" s="15"/>
      <c r="JYJ38" s="122"/>
      <c r="JYK38" s="123"/>
      <c r="JYL38" s="106"/>
      <c r="JYM38" s="123"/>
      <c r="JYU38" s="125"/>
      <c r="JYX38" s="15"/>
      <c r="JYY38" s="15"/>
      <c r="JZE38" s="122"/>
      <c r="JZF38" s="123"/>
      <c r="JZG38" s="106"/>
      <c r="JZH38" s="123"/>
      <c r="JZP38" s="125"/>
      <c r="JZS38" s="15"/>
      <c r="JZT38" s="15"/>
      <c r="JZZ38" s="122"/>
      <c r="KAA38" s="123"/>
      <c r="KAB38" s="106"/>
      <c r="KAC38" s="123"/>
      <c r="KAK38" s="125"/>
      <c r="KAN38" s="15"/>
      <c r="KAO38" s="15"/>
      <c r="KAU38" s="122"/>
      <c r="KAV38" s="123"/>
      <c r="KAW38" s="106"/>
      <c r="KAX38" s="123"/>
      <c r="KBF38" s="125"/>
      <c r="KBI38" s="15"/>
      <c r="KBJ38" s="15"/>
      <c r="KBP38" s="122"/>
      <c r="KBQ38" s="123"/>
      <c r="KBR38" s="106"/>
      <c r="KBS38" s="123"/>
      <c r="KCA38" s="125"/>
      <c r="KCD38" s="15"/>
      <c r="KCE38" s="15"/>
      <c r="KCK38" s="122"/>
      <c r="KCL38" s="123"/>
      <c r="KCM38" s="106"/>
      <c r="KCN38" s="123"/>
      <c r="KCV38" s="125"/>
      <c r="KCY38" s="15"/>
      <c r="KCZ38" s="15"/>
      <c r="KDF38" s="122"/>
      <c r="KDG38" s="123"/>
      <c r="KDH38" s="106"/>
      <c r="KDI38" s="123"/>
      <c r="KDQ38" s="125"/>
      <c r="KDT38" s="15"/>
      <c r="KDU38" s="15"/>
      <c r="KEA38" s="122"/>
      <c r="KEB38" s="123"/>
      <c r="KEC38" s="106"/>
      <c r="KED38" s="123"/>
      <c r="KEL38" s="125"/>
      <c r="KEO38" s="15"/>
      <c r="KEP38" s="15"/>
      <c r="KEV38" s="122"/>
      <c r="KEW38" s="123"/>
      <c r="KEX38" s="106"/>
      <c r="KEY38" s="123"/>
      <c r="KFG38" s="125"/>
      <c r="KFJ38" s="15"/>
      <c r="KFK38" s="15"/>
      <c r="KFQ38" s="122"/>
      <c r="KFR38" s="123"/>
      <c r="KFS38" s="106"/>
      <c r="KFT38" s="123"/>
      <c r="KGB38" s="125"/>
      <c r="KGE38" s="15"/>
      <c r="KGF38" s="15"/>
      <c r="KGL38" s="122"/>
      <c r="KGM38" s="123"/>
      <c r="KGN38" s="106"/>
      <c r="KGO38" s="123"/>
      <c r="KGW38" s="125"/>
      <c r="KGZ38" s="15"/>
      <c r="KHA38" s="15"/>
      <c r="KHG38" s="122"/>
      <c r="KHH38" s="123"/>
      <c r="KHI38" s="106"/>
      <c r="KHJ38" s="123"/>
      <c r="KHR38" s="125"/>
      <c r="KHU38" s="15"/>
      <c r="KHV38" s="15"/>
      <c r="KIB38" s="122"/>
      <c r="KIC38" s="123"/>
      <c r="KID38" s="106"/>
      <c r="KIE38" s="123"/>
      <c r="KIM38" s="125"/>
      <c r="KIP38" s="15"/>
      <c r="KIQ38" s="15"/>
      <c r="KIW38" s="122"/>
      <c r="KIX38" s="123"/>
      <c r="KIY38" s="106"/>
      <c r="KIZ38" s="123"/>
      <c r="KJH38" s="125"/>
      <c r="KJK38" s="15"/>
      <c r="KJL38" s="15"/>
      <c r="KJR38" s="122"/>
      <c r="KJS38" s="123"/>
      <c r="KJT38" s="106"/>
      <c r="KJU38" s="123"/>
      <c r="KKC38" s="125"/>
      <c r="KKF38" s="15"/>
      <c r="KKG38" s="15"/>
      <c r="KKM38" s="122"/>
      <c r="KKN38" s="123"/>
      <c r="KKO38" s="106"/>
      <c r="KKP38" s="123"/>
      <c r="KKX38" s="125"/>
      <c r="KLA38" s="15"/>
      <c r="KLB38" s="15"/>
      <c r="KLH38" s="122"/>
      <c r="KLI38" s="123"/>
      <c r="KLJ38" s="106"/>
      <c r="KLK38" s="123"/>
      <c r="KLS38" s="125"/>
      <c r="KLV38" s="15"/>
      <c r="KLW38" s="15"/>
      <c r="KMC38" s="122"/>
      <c r="KMD38" s="123"/>
      <c r="KME38" s="106"/>
      <c r="KMF38" s="123"/>
      <c r="KMN38" s="125"/>
      <c r="KMQ38" s="15"/>
      <c r="KMR38" s="15"/>
      <c r="KMX38" s="122"/>
      <c r="KMY38" s="123"/>
      <c r="KMZ38" s="106"/>
      <c r="KNA38" s="123"/>
      <c r="KNI38" s="125"/>
      <c r="KNL38" s="15"/>
      <c r="KNM38" s="15"/>
      <c r="KNS38" s="122"/>
      <c r="KNT38" s="123"/>
      <c r="KNU38" s="106"/>
      <c r="KNV38" s="123"/>
      <c r="KOD38" s="125"/>
      <c r="KOG38" s="15"/>
      <c r="KOH38" s="15"/>
      <c r="KON38" s="122"/>
      <c r="KOO38" s="123"/>
      <c r="KOP38" s="106"/>
      <c r="KOQ38" s="123"/>
      <c r="KOY38" s="125"/>
      <c r="KPB38" s="15"/>
      <c r="KPC38" s="15"/>
      <c r="KPI38" s="122"/>
      <c r="KPJ38" s="123"/>
      <c r="KPK38" s="106"/>
      <c r="KPL38" s="123"/>
      <c r="KPT38" s="125"/>
      <c r="KPW38" s="15"/>
      <c r="KPX38" s="15"/>
      <c r="KQD38" s="122"/>
      <c r="KQE38" s="123"/>
      <c r="KQF38" s="106"/>
      <c r="KQG38" s="123"/>
      <c r="KQO38" s="125"/>
      <c r="KQR38" s="15"/>
      <c r="KQS38" s="15"/>
      <c r="KQY38" s="122"/>
      <c r="KQZ38" s="123"/>
      <c r="KRA38" s="106"/>
      <c r="KRB38" s="123"/>
      <c r="KRJ38" s="125"/>
      <c r="KRM38" s="15"/>
      <c r="KRN38" s="15"/>
      <c r="KRT38" s="122"/>
      <c r="KRU38" s="123"/>
      <c r="KRV38" s="106"/>
      <c r="KRW38" s="123"/>
      <c r="KSE38" s="125"/>
      <c r="KSH38" s="15"/>
      <c r="KSI38" s="15"/>
      <c r="KSO38" s="122"/>
      <c r="KSP38" s="123"/>
      <c r="KSQ38" s="106"/>
      <c r="KSR38" s="123"/>
      <c r="KSZ38" s="125"/>
      <c r="KTC38" s="15"/>
      <c r="KTD38" s="15"/>
      <c r="KTJ38" s="122"/>
      <c r="KTK38" s="123"/>
      <c r="KTL38" s="106"/>
      <c r="KTM38" s="123"/>
      <c r="KTU38" s="125"/>
      <c r="KTX38" s="15"/>
      <c r="KTY38" s="15"/>
      <c r="KUE38" s="122"/>
      <c r="KUF38" s="123"/>
      <c r="KUG38" s="106"/>
      <c r="KUH38" s="123"/>
      <c r="KUP38" s="125"/>
      <c r="KUS38" s="15"/>
      <c r="KUT38" s="15"/>
      <c r="KUZ38" s="122"/>
      <c r="KVA38" s="123"/>
      <c r="KVB38" s="106"/>
      <c r="KVC38" s="123"/>
      <c r="KVK38" s="125"/>
      <c r="KVN38" s="15"/>
      <c r="KVO38" s="15"/>
      <c r="KVU38" s="122"/>
      <c r="KVV38" s="123"/>
      <c r="KVW38" s="106"/>
      <c r="KVX38" s="123"/>
      <c r="KWF38" s="125"/>
      <c r="KWI38" s="15"/>
      <c r="KWJ38" s="15"/>
      <c r="KWP38" s="122"/>
      <c r="KWQ38" s="123"/>
      <c r="KWR38" s="106"/>
      <c r="KWS38" s="123"/>
      <c r="KXA38" s="125"/>
      <c r="KXD38" s="15"/>
      <c r="KXE38" s="15"/>
      <c r="KXK38" s="122"/>
      <c r="KXL38" s="123"/>
      <c r="KXM38" s="106"/>
      <c r="KXN38" s="123"/>
      <c r="KXV38" s="125"/>
      <c r="KXY38" s="15"/>
      <c r="KXZ38" s="15"/>
      <c r="KYF38" s="122"/>
      <c r="KYG38" s="123"/>
      <c r="KYH38" s="106"/>
      <c r="KYI38" s="123"/>
      <c r="KYQ38" s="125"/>
      <c r="KYT38" s="15"/>
      <c r="KYU38" s="15"/>
      <c r="KZA38" s="122"/>
      <c r="KZB38" s="123"/>
      <c r="KZC38" s="106"/>
      <c r="KZD38" s="123"/>
      <c r="KZL38" s="125"/>
      <c r="KZO38" s="15"/>
      <c r="KZP38" s="15"/>
      <c r="KZV38" s="122"/>
      <c r="KZW38" s="123"/>
      <c r="KZX38" s="106"/>
      <c r="KZY38" s="123"/>
      <c r="LAG38" s="125"/>
      <c r="LAJ38" s="15"/>
      <c r="LAK38" s="15"/>
      <c r="LAQ38" s="122"/>
      <c r="LAR38" s="123"/>
      <c r="LAS38" s="106"/>
      <c r="LAT38" s="123"/>
      <c r="LBB38" s="125"/>
      <c r="LBE38" s="15"/>
      <c r="LBF38" s="15"/>
      <c r="LBL38" s="122"/>
      <c r="LBM38" s="123"/>
      <c r="LBN38" s="106"/>
      <c r="LBO38" s="123"/>
      <c r="LBW38" s="125"/>
      <c r="LBZ38" s="15"/>
      <c r="LCA38" s="15"/>
      <c r="LCG38" s="122"/>
      <c r="LCH38" s="123"/>
      <c r="LCI38" s="106"/>
      <c r="LCJ38" s="123"/>
      <c r="LCR38" s="125"/>
      <c r="LCU38" s="15"/>
      <c r="LCV38" s="15"/>
      <c r="LDB38" s="122"/>
      <c r="LDC38" s="123"/>
      <c r="LDD38" s="106"/>
      <c r="LDE38" s="123"/>
      <c r="LDM38" s="125"/>
      <c r="LDP38" s="15"/>
      <c r="LDQ38" s="15"/>
      <c r="LDW38" s="122"/>
      <c r="LDX38" s="123"/>
      <c r="LDY38" s="106"/>
      <c r="LDZ38" s="123"/>
      <c r="LEH38" s="125"/>
      <c r="LEK38" s="15"/>
      <c r="LEL38" s="15"/>
      <c r="LER38" s="122"/>
      <c r="LES38" s="123"/>
      <c r="LET38" s="106"/>
      <c r="LEU38" s="123"/>
      <c r="LFC38" s="125"/>
      <c r="LFF38" s="15"/>
      <c r="LFG38" s="15"/>
      <c r="LFM38" s="122"/>
      <c r="LFN38" s="123"/>
      <c r="LFO38" s="106"/>
      <c r="LFP38" s="123"/>
      <c r="LFX38" s="125"/>
      <c r="LGA38" s="15"/>
      <c r="LGB38" s="15"/>
      <c r="LGH38" s="122"/>
      <c r="LGI38" s="123"/>
      <c r="LGJ38" s="106"/>
      <c r="LGK38" s="123"/>
      <c r="LGS38" s="125"/>
      <c r="LGV38" s="15"/>
      <c r="LGW38" s="15"/>
      <c r="LHC38" s="122"/>
      <c r="LHD38" s="123"/>
      <c r="LHE38" s="106"/>
      <c r="LHF38" s="123"/>
      <c r="LHN38" s="125"/>
      <c r="LHQ38" s="15"/>
      <c r="LHR38" s="15"/>
      <c r="LHX38" s="122"/>
      <c r="LHY38" s="123"/>
      <c r="LHZ38" s="106"/>
      <c r="LIA38" s="123"/>
      <c r="LII38" s="125"/>
      <c r="LIL38" s="15"/>
      <c r="LIM38" s="15"/>
      <c r="LIS38" s="122"/>
      <c r="LIT38" s="123"/>
      <c r="LIU38" s="106"/>
      <c r="LIV38" s="123"/>
      <c r="LJD38" s="125"/>
      <c r="LJG38" s="15"/>
      <c r="LJH38" s="15"/>
      <c r="LJN38" s="122"/>
      <c r="LJO38" s="123"/>
      <c r="LJP38" s="106"/>
      <c r="LJQ38" s="123"/>
      <c r="LJY38" s="125"/>
      <c r="LKB38" s="15"/>
      <c r="LKC38" s="15"/>
      <c r="LKI38" s="122"/>
      <c r="LKJ38" s="123"/>
      <c r="LKK38" s="106"/>
      <c r="LKL38" s="123"/>
      <c r="LKT38" s="125"/>
      <c r="LKW38" s="15"/>
      <c r="LKX38" s="15"/>
      <c r="LLD38" s="122"/>
      <c r="LLE38" s="123"/>
      <c r="LLF38" s="106"/>
      <c r="LLG38" s="123"/>
      <c r="LLO38" s="125"/>
      <c r="LLR38" s="15"/>
      <c r="LLS38" s="15"/>
      <c r="LLY38" s="122"/>
      <c r="LLZ38" s="123"/>
      <c r="LMA38" s="106"/>
      <c r="LMB38" s="123"/>
      <c r="LMJ38" s="125"/>
      <c r="LMM38" s="15"/>
      <c r="LMN38" s="15"/>
      <c r="LMT38" s="122"/>
      <c r="LMU38" s="123"/>
      <c r="LMV38" s="106"/>
      <c r="LMW38" s="123"/>
      <c r="LNE38" s="125"/>
      <c r="LNH38" s="15"/>
      <c r="LNI38" s="15"/>
      <c r="LNO38" s="122"/>
      <c r="LNP38" s="123"/>
      <c r="LNQ38" s="106"/>
      <c r="LNR38" s="123"/>
      <c r="LNZ38" s="125"/>
      <c r="LOC38" s="15"/>
      <c r="LOD38" s="15"/>
      <c r="LOJ38" s="122"/>
      <c r="LOK38" s="123"/>
      <c r="LOL38" s="106"/>
      <c r="LOM38" s="123"/>
      <c r="LOU38" s="125"/>
      <c r="LOX38" s="15"/>
      <c r="LOY38" s="15"/>
      <c r="LPE38" s="122"/>
      <c r="LPF38" s="123"/>
      <c r="LPG38" s="106"/>
      <c r="LPH38" s="123"/>
      <c r="LPP38" s="125"/>
      <c r="LPS38" s="15"/>
      <c r="LPT38" s="15"/>
      <c r="LPZ38" s="122"/>
      <c r="LQA38" s="123"/>
      <c r="LQB38" s="106"/>
      <c r="LQC38" s="123"/>
      <c r="LQK38" s="125"/>
      <c r="LQN38" s="15"/>
      <c r="LQO38" s="15"/>
      <c r="LQU38" s="122"/>
      <c r="LQV38" s="123"/>
      <c r="LQW38" s="106"/>
      <c r="LQX38" s="123"/>
      <c r="LRF38" s="125"/>
      <c r="LRI38" s="15"/>
      <c r="LRJ38" s="15"/>
      <c r="LRP38" s="122"/>
      <c r="LRQ38" s="123"/>
      <c r="LRR38" s="106"/>
      <c r="LRS38" s="123"/>
      <c r="LSA38" s="125"/>
      <c r="LSD38" s="15"/>
      <c r="LSE38" s="15"/>
      <c r="LSK38" s="122"/>
      <c r="LSL38" s="123"/>
      <c r="LSM38" s="106"/>
      <c r="LSN38" s="123"/>
      <c r="LSV38" s="125"/>
      <c r="LSY38" s="15"/>
      <c r="LSZ38" s="15"/>
      <c r="LTF38" s="122"/>
      <c r="LTG38" s="123"/>
      <c r="LTH38" s="106"/>
      <c r="LTI38" s="123"/>
      <c r="LTQ38" s="125"/>
      <c r="LTT38" s="15"/>
      <c r="LTU38" s="15"/>
      <c r="LUA38" s="122"/>
      <c r="LUB38" s="123"/>
      <c r="LUC38" s="106"/>
      <c r="LUD38" s="123"/>
      <c r="LUL38" s="125"/>
      <c r="LUO38" s="15"/>
      <c r="LUP38" s="15"/>
      <c r="LUV38" s="122"/>
      <c r="LUW38" s="123"/>
      <c r="LUX38" s="106"/>
      <c r="LUY38" s="123"/>
      <c r="LVG38" s="125"/>
      <c r="LVJ38" s="15"/>
      <c r="LVK38" s="15"/>
      <c r="LVQ38" s="122"/>
      <c r="LVR38" s="123"/>
      <c r="LVS38" s="106"/>
      <c r="LVT38" s="123"/>
      <c r="LWB38" s="125"/>
      <c r="LWE38" s="15"/>
      <c r="LWF38" s="15"/>
      <c r="LWL38" s="122"/>
      <c r="LWM38" s="123"/>
      <c r="LWN38" s="106"/>
      <c r="LWO38" s="123"/>
      <c r="LWW38" s="125"/>
      <c r="LWZ38" s="15"/>
      <c r="LXA38" s="15"/>
      <c r="LXG38" s="122"/>
      <c r="LXH38" s="123"/>
      <c r="LXI38" s="106"/>
      <c r="LXJ38" s="123"/>
      <c r="LXR38" s="125"/>
      <c r="LXU38" s="15"/>
      <c r="LXV38" s="15"/>
      <c r="LYB38" s="122"/>
      <c r="LYC38" s="123"/>
      <c r="LYD38" s="106"/>
      <c r="LYE38" s="123"/>
      <c r="LYM38" s="125"/>
      <c r="LYP38" s="15"/>
      <c r="LYQ38" s="15"/>
      <c r="LYW38" s="122"/>
      <c r="LYX38" s="123"/>
      <c r="LYY38" s="106"/>
      <c r="LYZ38" s="123"/>
      <c r="LZH38" s="125"/>
      <c r="LZK38" s="15"/>
      <c r="LZL38" s="15"/>
      <c r="LZR38" s="122"/>
      <c r="LZS38" s="123"/>
      <c r="LZT38" s="106"/>
      <c r="LZU38" s="123"/>
      <c r="MAC38" s="125"/>
      <c r="MAF38" s="15"/>
      <c r="MAG38" s="15"/>
      <c r="MAM38" s="122"/>
      <c r="MAN38" s="123"/>
      <c r="MAO38" s="106"/>
      <c r="MAP38" s="123"/>
      <c r="MAX38" s="125"/>
      <c r="MBA38" s="15"/>
      <c r="MBB38" s="15"/>
      <c r="MBH38" s="122"/>
      <c r="MBI38" s="123"/>
      <c r="MBJ38" s="106"/>
      <c r="MBK38" s="123"/>
      <c r="MBS38" s="125"/>
      <c r="MBV38" s="15"/>
      <c r="MBW38" s="15"/>
      <c r="MCC38" s="122"/>
      <c r="MCD38" s="123"/>
      <c r="MCE38" s="106"/>
      <c r="MCF38" s="123"/>
      <c r="MCN38" s="125"/>
      <c r="MCQ38" s="15"/>
      <c r="MCR38" s="15"/>
      <c r="MCX38" s="122"/>
      <c r="MCY38" s="123"/>
      <c r="MCZ38" s="106"/>
      <c r="MDA38" s="123"/>
      <c r="MDI38" s="125"/>
      <c r="MDL38" s="15"/>
      <c r="MDM38" s="15"/>
      <c r="MDS38" s="122"/>
      <c r="MDT38" s="123"/>
      <c r="MDU38" s="106"/>
      <c r="MDV38" s="123"/>
      <c r="MED38" s="125"/>
      <c r="MEG38" s="15"/>
      <c r="MEH38" s="15"/>
      <c r="MEN38" s="122"/>
      <c r="MEO38" s="123"/>
      <c r="MEP38" s="106"/>
      <c r="MEQ38" s="123"/>
      <c r="MEY38" s="125"/>
      <c r="MFB38" s="15"/>
      <c r="MFC38" s="15"/>
      <c r="MFI38" s="122"/>
      <c r="MFJ38" s="123"/>
      <c r="MFK38" s="106"/>
      <c r="MFL38" s="123"/>
      <c r="MFT38" s="125"/>
      <c r="MFW38" s="15"/>
      <c r="MFX38" s="15"/>
      <c r="MGD38" s="122"/>
      <c r="MGE38" s="123"/>
      <c r="MGF38" s="106"/>
      <c r="MGG38" s="123"/>
      <c r="MGO38" s="125"/>
      <c r="MGR38" s="15"/>
      <c r="MGS38" s="15"/>
      <c r="MGY38" s="122"/>
      <c r="MGZ38" s="123"/>
      <c r="MHA38" s="106"/>
      <c r="MHB38" s="123"/>
      <c r="MHJ38" s="125"/>
      <c r="MHM38" s="15"/>
      <c r="MHN38" s="15"/>
      <c r="MHT38" s="122"/>
      <c r="MHU38" s="123"/>
      <c r="MHV38" s="106"/>
      <c r="MHW38" s="123"/>
      <c r="MIE38" s="125"/>
      <c r="MIH38" s="15"/>
      <c r="MII38" s="15"/>
      <c r="MIO38" s="122"/>
      <c r="MIP38" s="123"/>
      <c r="MIQ38" s="106"/>
      <c r="MIR38" s="123"/>
      <c r="MIZ38" s="125"/>
      <c r="MJC38" s="15"/>
      <c r="MJD38" s="15"/>
      <c r="MJJ38" s="122"/>
      <c r="MJK38" s="123"/>
      <c r="MJL38" s="106"/>
      <c r="MJM38" s="123"/>
      <c r="MJU38" s="125"/>
      <c r="MJX38" s="15"/>
      <c r="MJY38" s="15"/>
      <c r="MKE38" s="122"/>
      <c r="MKF38" s="123"/>
      <c r="MKG38" s="106"/>
      <c r="MKH38" s="123"/>
      <c r="MKP38" s="125"/>
      <c r="MKS38" s="15"/>
      <c r="MKT38" s="15"/>
      <c r="MKZ38" s="122"/>
      <c r="MLA38" s="123"/>
      <c r="MLB38" s="106"/>
      <c r="MLC38" s="123"/>
      <c r="MLK38" s="125"/>
      <c r="MLN38" s="15"/>
      <c r="MLO38" s="15"/>
      <c r="MLU38" s="122"/>
      <c r="MLV38" s="123"/>
      <c r="MLW38" s="106"/>
      <c r="MLX38" s="123"/>
      <c r="MMF38" s="125"/>
      <c r="MMI38" s="15"/>
      <c r="MMJ38" s="15"/>
      <c r="MMP38" s="122"/>
      <c r="MMQ38" s="123"/>
      <c r="MMR38" s="106"/>
      <c r="MMS38" s="123"/>
      <c r="MNA38" s="125"/>
      <c r="MND38" s="15"/>
      <c r="MNE38" s="15"/>
      <c r="MNK38" s="122"/>
      <c r="MNL38" s="123"/>
      <c r="MNM38" s="106"/>
      <c r="MNN38" s="123"/>
      <c r="MNV38" s="125"/>
      <c r="MNY38" s="15"/>
      <c r="MNZ38" s="15"/>
      <c r="MOF38" s="122"/>
      <c r="MOG38" s="123"/>
      <c r="MOH38" s="106"/>
      <c r="MOI38" s="123"/>
      <c r="MOQ38" s="125"/>
      <c r="MOT38" s="15"/>
      <c r="MOU38" s="15"/>
      <c r="MPA38" s="122"/>
      <c r="MPB38" s="123"/>
      <c r="MPC38" s="106"/>
      <c r="MPD38" s="123"/>
      <c r="MPL38" s="125"/>
      <c r="MPO38" s="15"/>
      <c r="MPP38" s="15"/>
      <c r="MPV38" s="122"/>
      <c r="MPW38" s="123"/>
      <c r="MPX38" s="106"/>
      <c r="MPY38" s="123"/>
      <c r="MQG38" s="125"/>
      <c r="MQJ38" s="15"/>
      <c r="MQK38" s="15"/>
      <c r="MQQ38" s="122"/>
      <c r="MQR38" s="123"/>
      <c r="MQS38" s="106"/>
      <c r="MQT38" s="123"/>
      <c r="MRB38" s="125"/>
      <c r="MRE38" s="15"/>
      <c r="MRF38" s="15"/>
      <c r="MRL38" s="122"/>
      <c r="MRM38" s="123"/>
      <c r="MRN38" s="106"/>
      <c r="MRO38" s="123"/>
      <c r="MRW38" s="125"/>
      <c r="MRZ38" s="15"/>
      <c r="MSA38" s="15"/>
      <c r="MSG38" s="122"/>
      <c r="MSH38" s="123"/>
      <c r="MSI38" s="106"/>
      <c r="MSJ38" s="123"/>
      <c r="MSR38" s="125"/>
      <c r="MSU38" s="15"/>
      <c r="MSV38" s="15"/>
      <c r="MTB38" s="122"/>
      <c r="MTC38" s="123"/>
      <c r="MTD38" s="106"/>
      <c r="MTE38" s="123"/>
      <c r="MTM38" s="125"/>
      <c r="MTP38" s="15"/>
      <c r="MTQ38" s="15"/>
      <c r="MTW38" s="122"/>
      <c r="MTX38" s="123"/>
      <c r="MTY38" s="106"/>
      <c r="MTZ38" s="123"/>
      <c r="MUH38" s="125"/>
      <c r="MUK38" s="15"/>
      <c r="MUL38" s="15"/>
      <c r="MUR38" s="122"/>
      <c r="MUS38" s="123"/>
      <c r="MUT38" s="106"/>
      <c r="MUU38" s="123"/>
      <c r="MVC38" s="125"/>
      <c r="MVF38" s="15"/>
      <c r="MVG38" s="15"/>
      <c r="MVM38" s="122"/>
      <c r="MVN38" s="123"/>
      <c r="MVO38" s="106"/>
      <c r="MVP38" s="123"/>
      <c r="MVX38" s="125"/>
      <c r="MWA38" s="15"/>
      <c r="MWB38" s="15"/>
      <c r="MWH38" s="122"/>
      <c r="MWI38" s="123"/>
      <c r="MWJ38" s="106"/>
      <c r="MWK38" s="123"/>
      <c r="MWS38" s="125"/>
      <c r="MWV38" s="15"/>
      <c r="MWW38" s="15"/>
      <c r="MXC38" s="122"/>
      <c r="MXD38" s="123"/>
      <c r="MXE38" s="106"/>
      <c r="MXF38" s="123"/>
      <c r="MXN38" s="125"/>
      <c r="MXQ38" s="15"/>
      <c r="MXR38" s="15"/>
      <c r="MXX38" s="122"/>
      <c r="MXY38" s="123"/>
      <c r="MXZ38" s="106"/>
      <c r="MYA38" s="123"/>
      <c r="MYI38" s="125"/>
      <c r="MYL38" s="15"/>
      <c r="MYM38" s="15"/>
      <c r="MYS38" s="122"/>
      <c r="MYT38" s="123"/>
      <c r="MYU38" s="106"/>
      <c r="MYV38" s="123"/>
      <c r="MZD38" s="125"/>
      <c r="MZG38" s="15"/>
      <c r="MZH38" s="15"/>
      <c r="MZN38" s="122"/>
      <c r="MZO38" s="123"/>
      <c r="MZP38" s="106"/>
      <c r="MZQ38" s="123"/>
      <c r="MZY38" s="125"/>
      <c r="NAB38" s="15"/>
      <c r="NAC38" s="15"/>
      <c r="NAI38" s="122"/>
      <c r="NAJ38" s="123"/>
      <c r="NAK38" s="106"/>
      <c r="NAL38" s="123"/>
      <c r="NAT38" s="125"/>
      <c r="NAW38" s="15"/>
      <c r="NAX38" s="15"/>
      <c r="NBD38" s="122"/>
      <c r="NBE38" s="123"/>
      <c r="NBF38" s="106"/>
      <c r="NBG38" s="123"/>
      <c r="NBO38" s="125"/>
      <c r="NBR38" s="15"/>
      <c r="NBS38" s="15"/>
      <c r="NBY38" s="122"/>
      <c r="NBZ38" s="123"/>
      <c r="NCA38" s="106"/>
      <c r="NCB38" s="123"/>
      <c r="NCJ38" s="125"/>
      <c r="NCM38" s="15"/>
      <c r="NCN38" s="15"/>
      <c r="NCT38" s="122"/>
      <c r="NCU38" s="123"/>
      <c r="NCV38" s="106"/>
      <c r="NCW38" s="123"/>
      <c r="NDE38" s="125"/>
      <c r="NDH38" s="15"/>
      <c r="NDI38" s="15"/>
      <c r="NDO38" s="122"/>
      <c r="NDP38" s="123"/>
      <c r="NDQ38" s="106"/>
      <c r="NDR38" s="123"/>
      <c r="NDZ38" s="125"/>
      <c r="NEC38" s="15"/>
      <c r="NED38" s="15"/>
      <c r="NEJ38" s="122"/>
      <c r="NEK38" s="123"/>
      <c r="NEL38" s="106"/>
      <c r="NEM38" s="123"/>
      <c r="NEU38" s="125"/>
      <c r="NEX38" s="15"/>
      <c r="NEY38" s="15"/>
      <c r="NFE38" s="122"/>
      <c r="NFF38" s="123"/>
      <c r="NFG38" s="106"/>
      <c r="NFH38" s="123"/>
      <c r="NFP38" s="125"/>
      <c r="NFS38" s="15"/>
      <c r="NFT38" s="15"/>
      <c r="NFZ38" s="122"/>
      <c r="NGA38" s="123"/>
      <c r="NGB38" s="106"/>
      <c r="NGC38" s="123"/>
      <c r="NGK38" s="125"/>
      <c r="NGN38" s="15"/>
      <c r="NGO38" s="15"/>
      <c r="NGU38" s="122"/>
      <c r="NGV38" s="123"/>
      <c r="NGW38" s="106"/>
      <c r="NGX38" s="123"/>
      <c r="NHF38" s="125"/>
      <c r="NHI38" s="15"/>
      <c r="NHJ38" s="15"/>
      <c r="NHP38" s="122"/>
      <c r="NHQ38" s="123"/>
      <c r="NHR38" s="106"/>
      <c r="NHS38" s="123"/>
      <c r="NIA38" s="125"/>
      <c r="NID38" s="15"/>
      <c r="NIE38" s="15"/>
      <c r="NIK38" s="122"/>
      <c r="NIL38" s="123"/>
      <c r="NIM38" s="106"/>
      <c r="NIN38" s="123"/>
      <c r="NIV38" s="125"/>
      <c r="NIY38" s="15"/>
      <c r="NIZ38" s="15"/>
      <c r="NJF38" s="122"/>
      <c r="NJG38" s="123"/>
      <c r="NJH38" s="106"/>
      <c r="NJI38" s="123"/>
      <c r="NJQ38" s="125"/>
      <c r="NJT38" s="15"/>
      <c r="NJU38" s="15"/>
      <c r="NKA38" s="122"/>
      <c r="NKB38" s="123"/>
      <c r="NKC38" s="106"/>
      <c r="NKD38" s="123"/>
      <c r="NKL38" s="125"/>
      <c r="NKO38" s="15"/>
      <c r="NKP38" s="15"/>
      <c r="NKV38" s="122"/>
      <c r="NKW38" s="123"/>
      <c r="NKX38" s="106"/>
      <c r="NKY38" s="123"/>
      <c r="NLG38" s="125"/>
      <c r="NLJ38" s="15"/>
      <c r="NLK38" s="15"/>
      <c r="NLQ38" s="122"/>
      <c r="NLR38" s="123"/>
      <c r="NLS38" s="106"/>
      <c r="NLT38" s="123"/>
      <c r="NMB38" s="125"/>
      <c r="NME38" s="15"/>
      <c r="NMF38" s="15"/>
      <c r="NML38" s="122"/>
      <c r="NMM38" s="123"/>
      <c r="NMN38" s="106"/>
      <c r="NMO38" s="123"/>
      <c r="NMW38" s="125"/>
      <c r="NMZ38" s="15"/>
      <c r="NNA38" s="15"/>
      <c r="NNG38" s="122"/>
      <c r="NNH38" s="123"/>
      <c r="NNI38" s="106"/>
      <c r="NNJ38" s="123"/>
      <c r="NNR38" s="125"/>
      <c r="NNU38" s="15"/>
      <c r="NNV38" s="15"/>
      <c r="NOB38" s="122"/>
      <c r="NOC38" s="123"/>
      <c r="NOD38" s="106"/>
      <c r="NOE38" s="123"/>
      <c r="NOM38" s="125"/>
      <c r="NOP38" s="15"/>
      <c r="NOQ38" s="15"/>
      <c r="NOW38" s="122"/>
      <c r="NOX38" s="123"/>
      <c r="NOY38" s="106"/>
      <c r="NOZ38" s="123"/>
      <c r="NPH38" s="125"/>
      <c r="NPK38" s="15"/>
      <c r="NPL38" s="15"/>
      <c r="NPR38" s="122"/>
      <c r="NPS38" s="123"/>
      <c r="NPT38" s="106"/>
      <c r="NPU38" s="123"/>
      <c r="NQC38" s="125"/>
      <c r="NQF38" s="15"/>
      <c r="NQG38" s="15"/>
      <c r="NQM38" s="122"/>
      <c r="NQN38" s="123"/>
      <c r="NQO38" s="106"/>
      <c r="NQP38" s="123"/>
      <c r="NQX38" s="125"/>
      <c r="NRA38" s="15"/>
      <c r="NRB38" s="15"/>
      <c r="NRH38" s="122"/>
      <c r="NRI38" s="123"/>
      <c r="NRJ38" s="106"/>
      <c r="NRK38" s="123"/>
      <c r="NRS38" s="125"/>
      <c r="NRV38" s="15"/>
      <c r="NRW38" s="15"/>
      <c r="NSC38" s="122"/>
      <c r="NSD38" s="123"/>
      <c r="NSE38" s="106"/>
      <c r="NSF38" s="123"/>
      <c r="NSN38" s="125"/>
      <c r="NSQ38" s="15"/>
      <c r="NSR38" s="15"/>
      <c r="NSX38" s="122"/>
      <c r="NSY38" s="123"/>
      <c r="NSZ38" s="106"/>
      <c r="NTA38" s="123"/>
      <c r="NTI38" s="125"/>
      <c r="NTL38" s="15"/>
      <c r="NTM38" s="15"/>
      <c r="NTS38" s="122"/>
      <c r="NTT38" s="123"/>
      <c r="NTU38" s="106"/>
      <c r="NTV38" s="123"/>
      <c r="NUD38" s="125"/>
      <c r="NUG38" s="15"/>
      <c r="NUH38" s="15"/>
      <c r="NUN38" s="122"/>
      <c r="NUO38" s="123"/>
      <c r="NUP38" s="106"/>
      <c r="NUQ38" s="123"/>
      <c r="NUY38" s="125"/>
      <c r="NVB38" s="15"/>
      <c r="NVC38" s="15"/>
      <c r="NVI38" s="122"/>
      <c r="NVJ38" s="123"/>
      <c r="NVK38" s="106"/>
      <c r="NVL38" s="123"/>
      <c r="NVT38" s="125"/>
      <c r="NVW38" s="15"/>
      <c r="NVX38" s="15"/>
      <c r="NWD38" s="122"/>
      <c r="NWE38" s="123"/>
      <c r="NWF38" s="106"/>
      <c r="NWG38" s="123"/>
      <c r="NWO38" s="125"/>
      <c r="NWR38" s="15"/>
      <c r="NWS38" s="15"/>
      <c r="NWY38" s="122"/>
      <c r="NWZ38" s="123"/>
      <c r="NXA38" s="106"/>
      <c r="NXB38" s="123"/>
      <c r="NXJ38" s="125"/>
      <c r="NXM38" s="15"/>
      <c r="NXN38" s="15"/>
      <c r="NXT38" s="122"/>
      <c r="NXU38" s="123"/>
      <c r="NXV38" s="106"/>
      <c r="NXW38" s="123"/>
      <c r="NYE38" s="125"/>
      <c r="NYH38" s="15"/>
      <c r="NYI38" s="15"/>
      <c r="NYO38" s="122"/>
      <c r="NYP38" s="123"/>
      <c r="NYQ38" s="106"/>
      <c r="NYR38" s="123"/>
      <c r="NYZ38" s="125"/>
      <c r="NZC38" s="15"/>
      <c r="NZD38" s="15"/>
      <c r="NZJ38" s="122"/>
      <c r="NZK38" s="123"/>
      <c r="NZL38" s="106"/>
      <c r="NZM38" s="123"/>
      <c r="NZU38" s="125"/>
      <c r="NZX38" s="15"/>
      <c r="NZY38" s="15"/>
      <c r="OAE38" s="122"/>
      <c r="OAF38" s="123"/>
      <c r="OAG38" s="106"/>
      <c r="OAH38" s="123"/>
      <c r="OAP38" s="125"/>
      <c r="OAS38" s="15"/>
      <c r="OAT38" s="15"/>
      <c r="OAZ38" s="122"/>
      <c r="OBA38" s="123"/>
      <c r="OBB38" s="106"/>
      <c r="OBC38" s="123"/>
      <c r="OBK38" s="125"/>
      <c r="OBN38" s="15"/>
      <c r="OBO38" s="15"/>
      <c r="OBU38" s="122"/>
      <c r="OBV38" s="123"/>
      <c r="OBW38" s="106"/>
      <c r="OBX38" s="123"/>
      <c r="OCF38" s="125"/>
      <c r="OCI38" s="15"/>
      <c r="OCJ38" s="15"/>
      <c r="OCP38" s="122"/>
      <c r="OCQ38" s="123"/>
      <c r="OCR38" s="106"/>
      <c r="OCS38" s="123"/>
      <c r="ODA38" s="125"/>
      <c r="ODD38" s="15"/>
      <c r="ODE38" s="15"/>
      <c r="ODK38" s="122"/>
      <c r="ODL38" s="123"/>
      <c r="ODM38" s="106"/>
      <c r="ODN38" s="123"/>
      <c r="ODV38" s="125"/>
      <c r="ODY38" s="15"/>
      <c r="ODZ38" s="15"/>
      <c r="OEF38" s="122"/>
      <c r="OEG38" s="123"/>
      <c r="OEH38" s="106"/>
      <c r="OEI38" s="123"/>
      <c r="OEQ38" s="125"/>
      <c r="OET38" s="15"/>
      <c r="OEU38" s="15"/>
      <c r="OFA38" s="122"/>
      <c r="OFB38" s="123"/>
      <c r="OFC38" s="106"/>
      <c r="OFD38" s="123"/>
      <c r="OFL38" s="125"/>
      <c r="OFO38" s="15"/>
      <c r="OFP38" s="15"/>
      <c r="OFV38" s="122"/>
      <c r="OFW38" s="123"/>
      <c r="OFX38" s="106"/>
      <c r="OFY38" s="123"/>
      <c r="OGG38" s="125"/>
      <c r="OGJ38" s="15"/>
      <c r="OGK38" s="15"/>
      <c r="OGQ38" s="122"/>
      <c r="OGR38" s="123"/>
      <c r="OGS38" s="106"/>
      <c r="OGT38" s="123"/>
      <c r="OHB38" s="125"/>
      <c r="OHE38" s="15"/>
      <c r="OHF38" s="15"/>
      <c r="OHL38" s="122"/>
      <c r="OHM38" s="123"/>
      <c r="OHN38" s="106"/>
      <c r="OHO38" s="123"/>
      <c r="OHW38" s="125"/>
      <c r="OHZ38" s="15"/>
      <c r="OIA38" s="15"/>
      <c r="OIG38" s="122"/>
      <c r="OIH38" s="123"/>
      <c r="OII38" s="106"/>
      <c r="OIJ38" s="123"/>
      <c r="OIR38" s="125"/>
      <c r="OIU38" s="15"/>
      <c r="OIV38" s="15"/>
      <c r="OJB38" s="122"/>
      <c r="OJC38" s="123"/>
      <c r="OJD38" s="106"/>
      <c r="OJE38" s="123"/>
      <c r="OJM38" s="125"/>
      <c r="OJP38" s="15"/>
      <c r="OJQ38" s="15"/>
      <c r="OJW38" s="122"/>
      <c r="OJX38" s="123"/>
      <c r="OJY38" s="106"/>
      <c r="OJZ38" s="123"/>
      <c r="OKH38" s="125"/>
      <c r="OKK38" s="15"/>
      <c r="OKL38" s="15"/>
      <c r="OKR38" s="122"/>
      <c r="OKS38" s="123"/>
      <c r="OKT38" s="106"/>
      <c r="OKU38" s="123"/>
      <c r="OLC38" s="125"/>
      <c r="OLF38" s="15"/>
      <c r="OLG38" s="15"/>
      <c r="OLM38" s="122"/>
      <c r="OLN38" s="123"/>
      <c r="OLO38" s="106"/>
      <c r="OLP38" s="123"/>
      <c r="OLX38" s="125"/>
      <c r="OMA38" s="15"/>
      <c r="OMB38" s="15"/>
      <c r="OMH38" s="122"/>
      <c r="OMI38" s="123"/>
      <c r="OMJ38" s="106"/>
      <c r="OMK38" s="123"/>
      <c r="OMS38" s="125"/>
      <c r="OMV38" s="15"/>
      <c r="OMW38" s="15"/>
      <c r="ONC38" s="122"/>
      <c r="OND38" s="123"/>
      <c r="ONE38" s="106"/>
      <c r="ONF38" s="123"/>
      <c r="ONN38" s="125"/>
      <c r="ONQ38" s="15"/>
      <c r="ONR38" s="15"/>
      <c r="ONX38" s="122"/>
      <c r="ONY38" s="123"/>
      <c r="ONZ38" s="106"/>
      <c r="OOA38" s="123"/>
      <c r="OOI38" s="125"/>
      <c r="OOL38" s="15"/>
      <c r="OOM38" s="15"/>
      <c r="OOS38" s="122"/>
      <c r="OOT38" s="123"/>
      <c r="OOU38" s="106"/>
      <c r="OOV38" s="123"/>
      <c r="OPD38" s="125"/>
      <c r="OPG38" s="15"/>
      <c r="OPH38" s="15"/>
      <c r="OPN38" s="122"/>
      <c r="OPO38" s="123"/>
      <c r="OPP38" s="106"/>
      <c r="OPQ38" s="123"/>
      <c r="OPY38" s="125"/>
      <c r="OQB38" s="15"/>
      <c r="OQC38" s="15"/>
      <c r="OQI38" s="122"/>
      <c r="OQJ38" s="123"/>
      <c r="OQK38" s="106"/>
      <c r="OQL38" s="123"/>
      <c r="OQT38" s="125"/>
      <c r="OQW38" s="15"/>
      <c r="OQX38" s="15"/>
      <c r="ORD38" s="122"/>
      <c r="ORE38" s="123"/>
      <c r="ORF38" s="106"/>
      <c r="ORG38" s="123"/>
      <c r="ORO38" s="125"/>
      <c r="ORR38" s="15"/>
      <c r="ORS38" s="15"/>
      <c r="ORY38" s="122"/>
      <c r="ORZ38" s="123"/>
      <c r="OSA38" s="106"/>
      <c r="OSB38" s="123"/>
      <c r="OSJ38" s="125"/>
      <c r="OSM38" s="15"/>
      <c r="OSN38" s="15"/>
      <c r="OST38" s="122"/>
      <c r="OSU38" s="123"/>
      <c r="OSV38" s="106"/>
      <c r="OSW38" s="123"/>
      <c r="OTE38" s="125"/>
      <c r="OTH38" s="15"/>
      <c r="OTI38" s="15"/>
      <c r="OTO38" s="122"/>
      <c r="OTP38" s="123"/>
      <c r="OTQ38" s="106"/>
      <c r="OTR38" s="123"/>
      <c r="OTZ38" s="125"/>
      <c r="OUC38" s="15"/>
      <c r="OUD38" s="15"/>
      <c r="OUJ38" s="122"/>
      <c r="OUK38" s="123"/>
      <c r="OUL38" s="106"/>
      <c r="OUM38" s="123"/>
      <c r="OUU38" s="125"/>
      <c r="OUX38" s="15"/>
      <c r="OUY38" s="15"/>
      <c r="OVE38" s="122"/>
      <c r="OVF38" s="123"/>
      <c r="OVG38" s="106"/>
      <c r="OVH38" s="123"/>
      <c r="OVP38" s="125"/>
      <c r="OVS38" s="15"/>
      <c r="OVT38" s="15"/>
      <c r="OVZ38" s="122"/>
      <c r="OWA38" s="123"/>
      <c r="OWB38" s="106"/>
      <c r="OWC38" s="123"/>
      <c r="OWK38" s="125"/>
      <c r="OWN38" s="15"/>
      <c r="OWO38" s="15"/>
      <c r="OWU38" s="122"/>
      <c r="OWV38" s="123"/>
      <c r="OWW38" s="106"/>
      <c r="OWX38" s="123"/>
      <c r="OXF38" s="125"/>
      <c r="OXI38" s="15"/>
      <c r="OXJ38" s="15"/>
      <c r="OXP38" s="122"/>
      <c r="OXQ38" s="123"/>
      <c r="OXR38" s="106"/>
      <c r="OXS38" s="123"/>
      <c r="OYA38" s="125"/>
      <c r="OYD38" s="15"/>
      <c r="OYE38" s="15"/>
      <c r="OYK38" s="122"/>
      <c r="OYL38" s="123"/>
      <c r="OYM38" s="106"/>
      <c r="OYN38" s="123"/>
      <c r="OYV38" s="125"/>
      <c r="OYY38" s="15"/>
      <c r="OYZ38" s="15"/>
      <c r="OZF38" s="122"/>
      <c r="OZG38" s="123"/>
      <c r="OZH38" s="106"/>
      <c r="OZI38" s="123"/>
      <c r="OZQ38" s="125"/>
      <c r="OZT38" s="15"/>
      <c r="OZU38" s="15"/>
      <c r="PAA38" s="122"/>
      <c r="PAB38" s="123"/>
      <c r="PAC38" s="106"/>
      <c r="PAD38" s="123"/>
      <c r="PAL38" s="125"/>
      <c r="PAO38" s="15"/>
      <c r="PAP38" s="15"/>
      <c r="PAV38" s="122"/>
      <c r="PAW38" s="123"/>
      <c r="PAX38" s="106"/>
      <c r="PAY38" s="123"/>
      <c r="PBG38" s="125"/>
      <c r="PBJ38" s="15"/>
      <c r="PBK38" s="15"/>
      <c r="PBQ38" s="122"/>
      <c r="PBR38" s="123"/>
      <c r="PBS38" s="106"/>
      <c r="PBT38" s="123"/>
      <c r="PCB38" s="125"/>
      <c r="PCE38" s="15"/>
      <c r="PCF38" s="15"/>
      <c r="PCL38" s="122"/>
      <c r="PCM38" s="123"/>
      <c r="PCN38" s="106"/>
      <c r="PCO38" s="123"/>
      <c r="PCW38" s="125"/>
      <c r="PCZ38" s="15"/>
      <c r="PDA38" s="15"/>
      <c r="PDG38" s="122"/>
      <c r="PDH38" s="123"/>
      <c r="PDI38" s="106"/>
      <c r="PDJ38" s="123"/>
      <c r="PDR38" s="125"/>
      <c r="PDU38" s="15"/>
      <c r="PDV38" s="15"/>
      <c r="PEB38" s="122"/>
      <c r="PEC38" s="123"/>
      <c r="PED38" s="106"/>
      <c r="PEE38" s="123"/>
      <c r="PEM38" s="125"/>
      <c r="PEP38" s="15"/>
      <c r="PEQ38" s="15"/>
      <c r="PEW38" s="122"/>
      <c r="PEX38" s="123"/>
      <c r="PEY38" s="106"/>
      <c r="PEZ38" s="123"/>
      <c r="PFH38" s="125"/>
      <c r="PFK38" s="15"/>
      <c r="PFL38" s="15"/>
      <c r="PFR38" s="122"/>
      <c r="PFS38" s="123"/>
      <c r="PFT38" s="106"/>
      <c r="PFU38" s="123"/>
      <c r="PGC38" s="125"/>
      <c r="PGF38" s="15"/>
      <c r="PGG38" s="15"/>
      <c r="PGM38" s="122"/>
      <c r="PGN38" s="123"/>
      <c r="PGO38" s="106"/>
      <c r="PGP38" s="123"/>
      <c r="PGX38" s="125"/>
      <c r="PHA38" s="15"/>
      <c r="PHB38" s="15"/>
      <c r="PHH38" s="122"/>
      <c r="PHI38" s="123"/>
      <c r="PHJ38" s="106"/>
      <c r="PHK38" s="123"/>
      <c r="PHS38" s="125"/>
      <c r="PHV38" s="15"/>
      <c r="PHW38" s="15"/>
      <c r="PIC38" s="122"/>
      <c r="PID38" s="123"/>
      <c r="PIE38" s="106"/>
      <c r="PIF38" s="123"/>
      <c r="PIN38" s="125"/>
      <c r="PIQ38" s="15"/>
      <c r="PIR38" s="15"/>
      <c r="PIX38" s="122"/>
      <c r="PIY38" s="123"/>
      <c r="PIZ38" s="106"/>
      <c r="PJA38" s="123"/>
      <c r="PJI38" s="125"/>
      <c r="PJL38" s="15"/>
      <c r="PJM38" s="15"/>
      <c r="PJS38" s="122"/>
      <c r="PJT38" s="123"/>
      <c r="PJU38" s="106"/>
      <c r="PJV38" s="123"/>
      <c r="PKD38" s="125"/>
      <c r="PKG38" s="15"/>
      <c r="PKH38" s="15"/>
      <c r="PKN38" s="122"/>
      <c r="PKO38" s="123"/>
      <c r="PKP38" s="106"/>
      <c r="PKQ38" s="123"/>
      <c r="PKY38" s="125"/>
      <c r="PLB38" s="15"/>
      <c r="PLC38" s="15"/>
      <c r="PLI38" s="122"/>
      <c r="PLJ38" s="123"/>
      <c r="PLK38" s="106"/>
      <c r="PLL38" s="123"/>
      <c r="PLT38" s="125"/>
      <c r="PLW38" s="15"/>
      <c r="PLX38" s="15"/>
      <c r="PMD38" s="122"/>
      <c r="PME38" s="123"/>
      <c r="PMF38" s="106"/>
      <c r="PMG38" s="123"/>
      <c r="PMO38" s="125"/>
      <c r="PMR38" s="15"/>
      <c r="PMS38" s="15"/>
      <c r="PMY38" s="122"/>
      <c r="PMZ38" s="123"/>
      <c r="PNA38" s="106"/>
      <c r="PNB38" s="123"/>
      <c r="PNJ38" s="125"/>
      <c r="PNM38" s="15"/>
      <c r="PNN38" s="15"/>
      <c r="PNT38" s="122"/>
      <c r="PNU38" s="123"/>
      <c r="PNV38" s="106"/>
      <c r="PNW38" s="123"/>
      <c r="POE38" s="125"/>
      <c r="POH38" s="15"/>
      <c r="POI38" s="15"/>
      <c r="POO38" s="122"/>
      <c r="POP38" s="123"/>
      <c r="POQ38" s="106"/>
      <c r="POR38" s="123"/>
      <c r="POZ38" s="125"/>
      <c r="PPC38" s="15"/>
      <c r="PPD38" s="15"/>
      <c r="PPJ38" s="122"/>
      <c r="PPK38" s="123"/>
      <c r="PPL38" s="106"/>
      <c r="PPM38" s="123"/>
      <c r="PPU38" s="125"/>
      <c r="PPX38" s="15"/>
      <c r="PPY38" s="15"/>
      <c r="PQE38" s="122"/>
      <c r="PQF38" s="123"/>
      <c r="PQG38" s="106"/>
      <c r="PQH38" s="123"/>
      <c r="PQP38" s="125"/>
      <c r="PQS38" s="15"/>
      <c r="PQT38" s="15"/>
      <c r="PQZ38" s="122"/>
      <c r="PRA38" s="123"/>
      <c r="PRB38" s="106"/>
      <c r="PRC38" s="123"/>
      <c r="PRK38" s="125"/>
      <c r="PRN38" s="15"/>
      <c r="PRO38" s="15"/>
      <c r="PRU38" s="122"/>
      <c r="PRV38" s="123"/>
      <c r="PRW38" s="106"/>
      <c r="PRX38" s="123"/>
      <c r="PSF38" s="125"/>
      <c r="PSI38" s="15"/>
      <c r="PSJ38" s="15"/>
      <c r="PSP38" s="122"/>
      <c r="PSQ38" s="123"/>
      <c r="PSR38" s="106"/>
      <c r="PSS38" s="123"/>
      <c r="PTA38" s="125"/>
      <c r="PTD38" s="15"/>
      <c r="PTE38" s="15"/>
      <c r="PTK38" s="122"/>
      <c r="PTL38" s="123"/>
      <c r="PTM38" s="106"/>
      <c r="PTN38" s="123"/>
      <c r="PTV38" s="125"/>
      <c r="PTY38" s="15"/>
      <c r="PTZ38" s="15"/>
      <c r="PUF38" s="122"/>
      <c r="PUG38" s="123"/>
      <c r="PUH38" s="106"/>
      <c r="PUI38" s="123"/>
      <c r="PUQ38" s="125"/>
      <c r="PUT38" s="15"/>
      <c r="PUU38" s="15"/>
      <c r="PVA38" s="122"/>
      <c r="PVB38" s="123"/>
      <c r="PVC38" s="106"/>
      <c r="PVD38" s="123"/>
      <c r="PVL38" s="125"/>
      <c r="PVO38" s="15"/>
      <c r="PVP38" s="15"/>
      <c r="PVV38" s="122"/>
      <c r="PVW38" s="123"/>
      <c r="PVX38" s="106"/>
      <c r="PVY38" s="123"/>
      <c r="PWG38" s="125"/>
      <c r="PWJ38" s="15"/>
      <c r="PWK38" s="15"/>
      <c r="PWQ38" s="122"/>
      <c r="PWR38" s="123"/>
      <c r="PWS38" s="106"/>
      <c r="PWT38" s="123"/>
      <c r="PXB38" s="125"/>
      <c r="PXE38" s="15"/>
      <c r="PXF38" s="15"/>
      <c r="PXL38" s="122"/>
      <c r="PXM38" s="123"/>
      <c r="PXN38" s="106"/>
      <c r="PXO38" s="123"/>
      <c r="PXW38" s="125"/>
      <c r="PXZ38" s="15"/>
      <c r="PYA38" s="15"/>
      <c r="PYG38" s="122"/>
      <c r="PYH38" s="123"/>
      <c r="PYI38" s="106"/>
      <c r="PYJ38" s="123"/>
      <c r="PYR38" s="125"/>
      <c r="PYU38" s="15"/>
      <c r="PYV38" s="15"/>
      <c r="PZB38" s="122"/>
      <c r="PZC38" s="123"/>
      <c r="PZD38" s="106"/>
      <c r="PZE38" s="123"/>
      <c r="PZM38" s="125"/>
      <c r="PZP38" s="15"/>
      <c r="PZQ38" s="15"/>
      <c r="PZW38" s="122"/>
      <c r="PZX38" s="123"/>
      <c r="PZY38" s="106"/>
      <c r="PZZ38" s="123"/>
      <c r="QAH38" s="125"/>
      <c r="QAK38" s="15"/>
      <c r="QAL38" s="15"/>
      <c r="QAR38" s="122"/>
      <c r="QAS38" s="123"/>
      <c r="QAT38" s="106"/>
      <c r="QAU38" s="123"/>
      <c r="QBC38" s="125"/>
      <c r="QBF38" s="15"/>
      <c r="QBG38" s="15"/>
      <c r="QBM38" s="122"/>
      <c r="QBN38" s="123"/>
      <c r="QBO38" s="106"/>
      <c r="QBP38" s="123"/>
      <c r="QBX38" s="125"/>
      <c r="QCA38" s="15"/>
      <c r="QCB38" s="15"/>
      <c r="QCH38" s="122"/>
      <c r="QCI38" s="123"/>
      <c r="QCJ38" s="106"/>
      <c r="QCK38" s="123"/>
      <c r="QCS38" s="125"/>
      <c r="QCV38" s="15"/>
      <c r="QCW38" s="15"/>
      <c r="QDC38" s="122"/>
      <c r="QDD38" s="123"/>
      <c r="QDE38" s="106"/>
      <c r="QDF38" s="123"/>
      <c r="QDN38" s="125"/>
      <c r="QDQ38" s="15"/>
      <c r="QDR38" s="15"/>
      <c r="QDX38" s="122"/>
      <c r="QDY38" s="123"/>
      <c r="QDZ38" s="106"/>
      <c r="QEA38" s="123"/>
      <c r="QEI38" s="125"/>
      <c r="QEL38" s="15"/>
      <c r="QEM38" s="15"/>
      <c r="QES38" s="122"/>
      <c r="QET38" s="123"/>
      <c r="QEU38" s="106"/>
      <c r="QEV38" s="123"/>
      <c r="QFD38" s="125"/>
      <c r="QFG38" s="15"/>
      <c r="QFH38" s="15"/>
      <c r="QFN38" s="122"/>
      <c r="QFO38" s="123"/>
      <c r="QFP38" s="106"/>
      <c r="QFQ38" s="123"/>
      <c r="QFY38" s="125"/>
      <c r="QGB38" s="15"/>
      <c r="QGC38" s="15"/>
      <c r="QGI38" s="122"/>
      <c r="QGJ38" s="123"/>
      <c r="QGK38" s="106"/>
      <c r="QGL38" s="123"/>
      <c r="QGT38" s="125"/>
      <c r="QGW38" s="15"/>
      <c r="QGX38" s="15"/>
      <c r="QHD38" s="122"/>
      <c r="QHE38" s="123"/>
      <c r="QHF38" s="106"/>
      <c r="QHG38" s="123"/>
      <c r="QHO38" s="125"/>
      <c r="QHR38" s="15"/>
      <c r="QHS38" s="15"/>
      <c r="QHY38" s="122"/>
      <c r="QHZ38" s="123"/>
      <c r="QIA38" s="106"/>
      <c r="QIB38" s="123"/>
      <c r="QIJ38" s="125"/>
      <c r="QIM38" s="15"/>
      <c r="QIN38" s="15"/>
      <c r="QIT38" s="122"/>
      <c r="QIU38" s="123"/>
      <c r="QIV38" s="106"/>
      <c r="QIW38" s="123"/>
      <c r="QJE38" s="125"/>
      <c r="QJH38" s="15"/>
      <c r="QJI38" s="15"/>
      <c r="QJO38" s="122"/>
      <c r="QJP38" s="123"/>
      <c r="QJQ38" s="106"/>
      <c r="QJR38" s="123"/>
      <c r="QJZ38" s="125"/>
      <c r="QKC38" s="15"/>
      <c r="QKD38" s="15"/>
      <c r="QKJ38" s="122"/>
      <c r="QKK38" s="123"/>
      <c r="QKL38" s="106"/>
      <c r="QKM38" s="123"/>
      <c r="QKU38" s="125"/>
      <c r="QKX38" s="15"/>
      <c r="QKY38" s="15"/>
      <c r="QLE38" s="122"/>
      <c r="QLF38" s="123"/>
      <c r="QLG38" s="106"/>
      <c r="QLH38" s="123"/>
      <c r="QLP38" s="125"/>
      <c r="QLS38" s="15"/>
      <c r="QLT38" s="15"/>
      <c r="QLZ38" s="122"/>
      <c r="QMA38" s="123"/>
      <c r="QMB38" s="106"/>
      <c r="QMC38" s="123"/>
      <c r="QMK38" s="125"/>
      <c r="QMN38" s="15"/>
      <c r="QMO38" s="15"/>
      <c r="QMU38" s="122"/>
      <c r="QMV38" s="123"/>
      <c r="QMW38" s="106"/>
      <c r="QMX38" s="123"/>
      <c r="QNF38" s="125"/>
      <c r="QNI38" s="15"/>
      <c r="QNJ38" s="15"/>
      <c r="QNP38" s="122"/>
      <c r="QNQ38" s="123"/>
      <c r="QNR38" s="106"/>
      <c r="QNS38" s="123"/>
      <c r="QOA38" s="125"/>
      <c r="QOD38" s="15"/>
      <c r="QOE38" s="15"/>
      <c r="QOK38" s="122"/>
      <c r="QOL38" s="123"/>
      <c r="QOM38" s="106"/>
      <c r="QON38" s="123"/>
      <c r="QOV38" s="125"/>
      <c r="QOY38" s="15"/>
      <c r="QOZ38" s="15"/>
      <c r="QPF38" s="122"/>
      <c r="QPG38" s="123"/>
      <c r="QPH38" s="106"/>
      <c r="QPI38" s="123"/>
      <c r="QPQ38" s="125"/>
      <c r="QPT38" s="15"/>
      <c r="QPU38" s="15"/>
      <c r="QQA38" s="122"/>
      <c r="QQB38" s="123"/>
      <c r="QQC38" s="106"/>
      <c r="QQD38" s="123"/>
      <c r="QQL38" s="125"/>
      <c r="QQO38" s="15"/>
      <c r="QQP38" s="15"/>
      <c r="QQV38" s="122"/>
      <c r="QQW38" s="123"/>
      <c r="QQX38" s="106"/>
      <c r="QQY38" s="123"/>
      <c r="QRG38" s="125"/>
      <c r="QRJ38" s="15"/>
      <c r="QRK38" s="15"/>
      <c r="QRQ38" s="122"/>
      <c r="QRR38" s="123"/>
      <c r="QRS38" s="106"/>
      <c r="QRT38" s="123"/>
      <c r="QSB38" s="125"/>
      <c r="QSE38" s="15"/>
      <c r="QSF38" s="15"/>
      <c r="QSL38" s="122"/>
      <c r="QSM38" s="123"/>
      <c r="QSN38" s="106"/>
      <c r="QSO38" s="123"/>
      <c r="QSW38" s="125"/>
      <c r="QSZ38" s="15"/>
      <c r="QTA38" s="15"/>
      <c r="QTG38" s="122"/>
      <c r="QTH38" s="123"/>
      <c r="QTI38" s="106"/>
      <c r="QTJ38" s="123"/>
      <c r="QTR38" s="125"/>
      <c r="QTU38" s="15"/>
      <c r="QTV38" s="15"/>
      <c r="QUB38" s="122"/>
      <c r="QUC38" s="123"/>
      <c r="QUD38" s="106"/>
      <c r="QUE38" s="123"/>
      <c r="QUM38" s="125"/>
      <c r="QUP38" s="15"/>
      <c r="QUQ38" s="15"/>
      <c r="QUW38" s="122"/>
      <c r="QUX38" s="123"/>
      <c r="QUY38" s="106"/>
      <c r="QUZ38" s="123"/>
      <c r="QVH38" s="125"/>
      <c r="QVK38" s="15"/>
      <c r="QVL38" s="15"/>
      <c r="QVR38" s="122"/>
      <c r="QVS38" s="123"/>
      <c r="QVT38" s="106"/>
      <c r="QVU38" s="123"/>
      <c r="QWC38" s="125"/>
      <c r="QWF38" s="15"/>
      <c r="QWG38" s="15"/>
      <c r="QWM38" s="122"/>
      <c r="QWN38" s="123"/>
      <c r="QWO38" s="106"/>
      <c r="QWP38" s="123"/>
      <c r="QWX38" s="125"/>
      <c r="QXA38" s="15"/>
      <c r="QXB38" s="15"/>
      <c r="QXH38" s="122"/>
      <c r="QXI38" s="123"/>
      <c r="QXJ38" s="106"/>
      <c r="QXK38" s="123"/>
      <c r="QXS38" s="125"/>
      <c r="QXV38" s="15"/>
      <c r="QXW38" s="15"/>
      <c r="QYC38" s="122"/>
      <c r="QYD38" s="123"/>
      <c r="QYE38" s="106"/>
      <c r="QYF38" s="123"/>
      <c r="QYN38" s="125"/>
      <c r="QYQ38" s="15"/>
      <c r="QYR38" s="15"/>
      <c r="QYX38" s="122"/>
      <c r="QYY38" s="123"/>
      <c r="QYZ38" s="106"/>
      <c r="QZA38" s="123"/>
      <c r="QZI38" s="125"/>
      <c r="QZL38" s="15"/>
      <c r="QZM38" s="15"/>
      <c r="QZS38" s="122"/>
      <c r="QZT38" s="123"/>
      <c r="QZU38" s="106"/>
      <c r="QZV38" s="123"/>
      <c r="RAD38" s="125"/>
      <c r="RAG38" s="15"/>
      <c r="RAH38" s="15"/>
      <c r="RAN38" s="122"/>
      <c r="RAO38" s="123"/>
      <c r="RAP38" s="106"/>
      <c r="RAQ38" s="123"/>
      <c r="RAY38" s="125"/>
      <c r="RBB38" s="15"/>
      <c r="RBC38" s="15"/>
      <c r="RBI38" s="122"/>
      <c r="RBJ38" s="123"/>
      <c r="RBK38" s="106"/>
      <c r="RBL38" s="123"/>
      <c r="RBT38" s="125"/>
      <c r="RBW38" s="15"/>
      <c r="RBX38" s="15"/>
      <c r="RCD38" s="122"/>
      <c r="RCE38" s="123"/>
      <c r="RCF38" s="106"/>
      <c r="RCG38" s="123"/>
      <c r="RCO38" s="125"/>
      <c r="RCR38" s="15"/>
      <c r="RCS38" s="15"/>
      <c r="RCY38" s="122"/>
      <c r="RCZ38" s="123"/>
      <c r="RDA38" s="106"/>
      <c r="RDB38" s="123"/>
      <c r="RDJ38" s="125"/>
      <c r="RDM38" s="15"/>
      <c r="RDN38" s="15"/>
      <c r="RDT38" s="122"/>
      <c r="RDU38" s="123"/>
      <c r="RDV38" s="106"/>
      <c r="RDW38" s="123"/>
      <c r="REE38" s="125"/>
      <c r="REH38" s="15"/>
      <c r="REI38" s="15"/>
      <c r="REO38" s="122"/>
      <c r="REP38" s="123"/>
      <c r="REQ38" s="106"/>
      <c r="RER38" s="123"/>
      <c r="REZ38" s="125"/>
      <c r="RFC38" s="15"/>
      <c r="RFD38" s="15"/>
      <c r="RFJ38" s="122"/>
      <c r="RFK38" s="123"/>
      <c r="RFL38" s="106"/>
      <c r="RFM38" s="123"/>
      <c r="RFU38" s="125"/>
      <c r="RFX38" s="15"/>
      <c r="RFY38" s="15"/>
      <c r="RGE38" s="122"/>
      <c r="RGF38" s="123"/>
      <c r="RGG38" s="106"/>
      <c r="RGH38" s="123"/>
      <c r="RGP38" s="125"/>
      <c r="RGS38" s="15"/>
      <c r="RGT38" s="15"/>
      <c r="RGZ38" s="122"/>
      <c r="RHA38" s="123"/>
      <c r="RHB38" s="106"/>
      <c r="RHC38" s="123"/>
      <c r="RHK38" s="125"/>
      <c r="RHN38" s="15"/>
      <c r="RHO38" s="15"/>
      <c r="RHU38" s="122"/>
      <c r="RHV38" s="123"/>
      <c r="RHW38" s="106"/>
      <c r="RHX38" s="123"/>
      <c r="RIF38" s="125"/>
      <c r="RII38" s="15"/>
      <c r="RIJ38" s="15"/>
      <c r="RIP38" s="122"/>
      <c r="RIQ38" s="123"/>
      <c r="RIR38" s="106"/>
      <c r="RIS38" s="123"/>
      <c r="RJA38" s="125"/>
      <c r="RJD38" s="15"/>
      <c r="RJE38" s="15"/>
      <c r="RJK38" s="122"/>
      <c r="RJL38" s="123"/>
      <c r="RJM38" s="106"/>
      <c r="RJN38" s="123"/>
      <c r="RJV38" s="125"/>
      <c r="RJY38" s="15"/>
      <c r="RJZ38" s="15"/>
      <c r="RKF38" s="122"/>
      <c r="RKG38" s="123"/>
      <c r="RKH38" s="106"/>
      <c r="RKI38" s="123"/>
      <c r="RKQ38" s="125"/>
      <c r="RKT38" s="15"/>
      <c r="RKU38" s="15"/>
      <c r="RLA38" s="122"/>
      <c r="RLB38" s="123"/>
      <c r="RLC38" s="106"/>
      <c r="RLD38" s="123"/>
      <c r="RLL38" s="125"/>
      <c r="RLO38" s="15"/>
      <c r="RLP38" s="15"/>
      <c r="RLV38" s="122"/>
      <c r="RLW38" s="123"/>
      <c r="RLX38" s="106"/>
      <c r="RLY38" s="123"/>
      <c r="RMG38" s="125"/>
      <c r="RMJ38" s="15"/>
      <c r="RMK38" s="15"/>
      <c r="RMQ38" s="122"/>
      <c r="RMR38" s="123"/>
      <c r="RMS38" s="106"/>
      <c r="RMT38" s="123"/>
      <c r="RNB38" s="125"/>
      <c r="RNE38" s="15"/>
      <c r="RNF38" s="15"/>
      <c r="RNL38" s="122"/>
      <c r="RNM38" s="123"/>
      <c r="RNN38" s="106"/>
      <c r="RNO38" s="123"/>
      <c r="RNW38" s="125"/>
      <c r="RNZ38" s="15"/>
      <c r="ROA38" s="15"/>
      <c r="ROG38" s="122"/>
      <c r="ROH38" s="123"/>
      <c r="ROI38" s="106"/>
      <c r="ROJ38" s="123"/>
      <c r="ROR38" s="125"/>
      <c r="ROU38" s="15"/>
      <c r="ROV38" s="15"/>
      <c r="RPB38" s="122"/>
      <c r="RPC38" s="123"/>
      <c r="RPD38" s="106"/>
      <c r="RPE38" s="123"/>
      <c r="RPM38" s="125"/>
      <c r="RPP38" s="15"/>
      <c r="RPQ38" s="15"/>
      <c r="RPW38" s="122"/>
      <c r="RPX38" s="123"/>
      <c r="RPY38" s="106"/>
      <c r="RPZ38" s="123"/>
      <c r="RQH38" s="125"/>
      <c r="RQK38" s="15"/>
      <c r="RQL38" s="15"/>
      <c r="RQR38" s="122"/>
      <c r="RQS38" s="123"/>
      <c r="RQT38" s="106"/>
      <c r="RQU38" s="123"/>
      <c r="RRC38" s="125"/>
      <c r="RRF38" s="15"/>
      <c r="RRG38" s="15"/>
      <c r="RRM38" s="122"/>
      <c r="RRN38" s="123"/>
      <c r="RRO38" s="106"/>
      <c r="RRP38" s="123"/>
      <c r="RRX38" s="125"/>
      <c r="RSA38" s="15"/>
      <c r="RSB38" s="15"/>
      <c r="RSH38" s="122"/>
      <c r="RSI38" s="123"/>
      <c r="RSJ38" s="106"/>
      <c r="RSK38" s="123"/>
      <c r="RSS38" s="125"/>
      <c r="RSV38" s="15"/>
      <c r="RSW38" s="15"/>
      <c r="RTC38" s="122"/>
      <c r="RTD38" s="123"/>
      <c r="RTE38" s="106"/>
      <c r="RTF38" s="123"/>
      <c r="RTN38" s="125"/>
      <c r="RTQ38" s="15"/>
      <c r="RTR38" s="15"/>
      <c r="RTX38" s="122"/>
      <c r="RTY38" s="123"/>
      <c r="RTZ38" s="106"/>
      <c r="RUA38" s="123"/>
      <c r="RUI38" s="125"/>
      <c r="RUL38" s="15"/>
      <c r="RUM38" s="15"/>
      <c r="RUS38" s="122"/>
      <c r="RUT38" s="123"/>
      <c r="RUU38" s="106"/>
      <c r="RUV38" s="123"/>
      <c r="RVD38" s="125"/>
      <c r="RVG38" s="15"/>
      <c r="RVH38" s="15"/>
      <c r="RVN38" s="122"/>
      <c r="RVO38" s="123"/>
      <c r="RVP38" s="106"/>
      <c r="RVQ38" s="123"/>
      <c r="RVY38" s="125"/>
      <c r="RWB38" s="15"/>
      <c r="RWC38" s="15"/>
      <c r="RWI38" s="122"/>
      <c r="RWJ38" s="123"/>
      <c r="RWK38" s="106"/>
      <c r="RWL38" s="123"/>
      <c r="RWT38" s="125"/>
      <c r="RWW38" s="15"/>
      <c r="RWX38" s="15"/>
      <c r="RXD38" s="122"/>
      <c r="RXE38" s="123"/>
      <c r="RXF38" s="106"/>
      <c r="RXG38" s="123"/>
      <c r="RXO38" s="125"/>
      <c r="RXR38" s="15"/>
      <c r="RXS38" s="15"/>
      <c r="RXY38" s="122"/>
      <c r="RXZ38" s="123"/>
      <c r="RYA38" s="106"/>
      <c r="RYB38" s="123"/>
      <c r="RYJ38" s="125"/>
      <c r="RYM38" s="15"/>
      <c r="RYN38" s="15"/>
      <c r="RYT38" s="122"/>
      <c r="RYU38" s="123"/>
      <c r="RYV38" s="106"/>
      <c r="RYW38" s="123"/>
      <c r="RZE38" s="125"/>
      <c r="RZH38" s="15"/>
      <c r="RZI38" s="15"/>
      <c r="RZO38" s="122"/>
      <c r="RZP38" s="123"/>
      <c r="RZQ38" s="106"/>
      <c r="RZR38" s="123"/>
      <c r="RZZ38" s="125"/>
      <c r="SAC38" s="15"/>
      <c r="SAD38" s="15"/>
      <c r="SAJ38" s="122"/>
      <c r="SAK38" s="123"/>
      <c r="SAL38" s="106"/>
      <c r="SAM38" s="123"/>
      <c r="SAU38" s="125"/>
      <c r="SAX38" s="15"/>
      <c r="SAY38" s="15"/>
      <c r="SBE38" s="122"/>
      <c r="SBF38" s="123"/>
      <c r="SBG38" s="106"/>
      <c r="SBH38" s="123"/>
      <c r="SBP38" s="125"/>
      <c r="SBS38" s="15"/>
      <c r="SBT38" s="15"/>
      <c r="SBZ38" s="122"/>
      <c r="SCA38" s="123"/>
      <c r="SCB38" s="106"/>
      <c r="SCC38" s="123"/>
      <c r="SCK38" s="125"/>
      <c r="SCN38" s="15"/>
      <c r="SCO38" s="15"/>
      <c r="SCU38" s="122"/>
      <c r="SCV38" s="123"/>
      <c r="SCW38" s="106"/>
      <c r="SCX38" s="123"/>
      <c r="SDF38" s="125"/>
      <c r="SDI38" s="15"/>
      <c r="SDJ38" s="15"/>
      <c r="SDP38" s="122"/>
      <c r="SDQ38" s="123"/>
      <c r="SDR38" s="106"/>
      <c r="SDS38" s="123"/>
      <c r="SEA38" s="125"/>
      <c r="SED38" s="15"/>
      <c r="SEE38" s="15"/>
      <c r="SEK38" s="122"/>
      <c r="SEL38" s="123"/>
      <c r="SEM38" s="106"/>
      <c r="SEN38" s="123"/>
      <c r="SEV38" s="125"/>
      <c r="SEY38" s="15"/>
      <c r="SEZ38" s="15"/>
      <c r="SFF38" s="122"/>
      <c r="SFG38" s="123"/>
      <c r="SFH38" s="106"/>
      <c r="SFI38" s="123"/>
      <c r="SFQ38" s="125"/>
      <c r="SFT38" s="15"/>
      <c r="SFU38" s="15"/>
      <c r="SGA38" s="122"/>
      <c r="SGB38" s="123"/>
      <c r="SGC38" s="106"/>
      <c r="SGD38" s="123"/>
      <c r="SGL38" s="125"/>
      <c r="SGO38" s="15"/>
      <c r="SGP38" s="15"/>
      <c r="SGV38" s="122"/>
      <c r="SGW38" s="123"/>
      <c r="SGX38" s="106"/>
      <c r="SGY38" s="123"/>
      <c r="SHG38" s="125"/>
      <c r="SHJ38" s="15"/>
      <c r="SHK38" s="15"/>
      <c r="SHQ38" s="122"/>
      <c r="SHR38" s="123"/>
      <c r="SHS38" s="106"/>
      <c r="SHT38" s="123"/>
      <c r="SIB38" s="125"/>
      <c r="SIE38" s="15"/>
      <c r="SIF38" s="15"/>
      <c r="SIL38" s="122"/>
      <c r="SIM38" s="123"/>
      <c r="SIN38" s="106"/>
      <c r="SIO38" s="123"/>
      <c r="SIW38" s="125"/>
      <c r="SIZ38" s="15"/>
      <c r="SJA38" s="15"/>
      <c r="SJG38" s="122"/>
      <c r="SJH38" s="123"/>
      <c r="SJI38" s="106"/>
      <c r="SJJ38" s="123"/>
      <c r="SJR38" s="125"/>
      <c r="SJU38" s="15"/>
      <c r="SJV38" s="15"/>
      <c r="SKB38" s="122"/>
      <c r="SKC38" s="123"/>
      <c r="SKD38" s="106"/>
      <c r="SKE38" s="123"/>
      <c r="SKM38" s="125"/>
      <c r="SKP38" s="15"/>
      <c r="SKQ38" s="15"/>
      <c r="SKW38" s="122"/>
      <c r="SKX38" s="123"/>
      <c r="SKY38" s="106"/>
      <c r="SKZ38" s="123"/>
      <c r="SLH38" s="125"/>
      <c r="SLK38" s="15"/>
      <c r="SLL38" s="15"/>
      <c r="SLR38" s="122"/>
      <c r="SLS38" s="123"/>
      <c r="SLT38" s="106"/>
      <c r="SLU38" s="123"/>
      <c r="SMC38" s="125"/>
      <c r="SMF38" s="15"/>
      <c r="SMG38" s="15"/>
      <c r="SMM38" s="122"/>
      <c r="SMN38" s="123"/>
      <c r="SMO38" s="106"/>
      <c r="SMP38" s="123"/>
      <c r="SMX38" s="125"/>
      <c r="SNA38" s="15"/>
      <c r="SNB38" s="15"/>
      <c r="SNH38" s="122"/>
      <c r="SNI38" s="123"/>
      <c r="SNJ38" s="106"/>
      <c r="SNK38" s="123"/>
      <c r="SNS38" s="125"/>
      <c r="SNV38" s="15"/>
      <c r="SNW38" s="15"/>
      <c r="SOC38" s="122"/>
      <c r="SOD38" s="123"/>
      <c r="SOE38" s="106"/>
      <c r="SOF38" s="123"/>
      <c r="SON38" s="125"/>
      <c r="SOQ38" s="15"/>
      <c r="SOR38" s="15"/>
      <c r="SOX38" s="122"/>
      <c r="SOY38" s="123"/>
      <c r="SOZ38" s="106"/>
      <c r="SPA38" s="123"/>
      <c r="SPI38" s="125"/>
      <c r="SPL38" s="15"/>
      <c r="SPM38" s="15"/>
      <c r="SPS38" s="122"/>
      <c r="SPT38" s="123"/>
      <c r="SPU38" s="106"/>
      <c r="SPV38" s="123"/>
      <c r="SQD38" s="125"/>
      <c r="SQG38" s="15"/>
      <c r="SQH38" s="15"/>
      <c r="SQN38" s="122"/>
      <c r="SQO38" s="123"/>
      <c r="SQP38" s="106"/>
      <c r="SQQ38" s="123"/>
      <c r="SQY38" s="125"/>
      <c r="SRB38" s="15"/>
      <c r="SRC38" s="15"/>
      <c r="SRI38" s="122"/>
      <c r="SRJ38" s="123"/>
      <c r="SRK38" s="106"/>
      <c r="SRL38" s="123"/>
      <c r="SRT38" s="125"/>
      <c r="SRW38" s="15"/>
      <c r="SRX38" s="15"/>
      <c r="SSD38" s="122"/>
      <c r="SSE38" s="123"/>
      <c r="SSF38" s="106"/>
      <c r="SSG38" s="123"/>
      <c r="SSO38" s="125"/>
      <c r="SSR38" s="15"/>
      <c r="SSS38" s="15"/>
      <c r="SSY38" s="122"/>
      <c r="SSZ38" s="123"/>
      <c r="STA38" s="106"/>
      <c r="STB38" s="123"/>
      <c r="STJ38" s="125"/>
      <c r="STM38" s="15"/>
      <c r="STN38" s="15"/>
      <c r="STT38" s="122"/>
      <c r="STU38" s="123"/>
      <c r="STV38" s="106"/>
      <c r="STW38" s="123"/>
      <c r="SUE38" s="125"/>
      <c r="SUH38" s="15"/>
      <c r="SUI38" s="15"/>
      <c r="SUO38" s="122"/>
      <c r="SUP38" s="123"/>
      <c r="SUQ38" s="106"/>
      <c r="SUR38" s="123"/>
      <c r="SUZ38" s="125"/>
      <c r="SVC38" s="15"/>
      <c r="SVD38" s="15"/>
      <c r="SVJ38" s="122"/>
      <c r="SVK38" s="123"/>
      <c r="SVL38" s="106"/>
      <c r="SVM38" s="123"/>
      <c r="SVU38" s="125"/>
      <c r="SVX38" s="15"/>
      <c r="SVY38" s="15"/>
      <c r="SWE38" s="122"/>
      <c r="SWF38" s="123"/>
      <c r="SWG38" s="106"/>
      <c r="SWH38" s="123"/>
      <c r="SWP38" s="125"/>
      <c r="SWS38" s="15"/>
      <c r="SWT38" s="15"/>
      <c r="SWZ38" s="122"/>
      <c r="SXA38" s="123"/>
      <c r="SXB38" s="106"/>
      <c r="SXC38" s="123"/>
      <c r="SXK38" s="125"/>
      <c r="SXN38" s="15"/>
      <c r="SXO38" s="15"/>
      <c r="SXU38" s="122"/>
      <c r="SXV38" s="123"/>
      <c r="SXW38" s="106"/>
      <c r="SXX38" s="123"/>
      <c r="SYF38" s="125"/>
      <c r="SYI38" s="15"/>
      <c r="SYJ38" s="15"/>
      <c r="SYP38" s="122"/>
      <c r="SYQ38" s="123"/>
      <c r="SYR38" s="106"/>
      <c r="SYS38" s="123"/>
      <c r="SZA38" s="125"/>
      <c r="SZD38" s="15"/>
      <c r="SZE38" s="15"/>
      <c r="SZK38" s="122"/>
      <c r="SZL38" s="123"/>
      <c r="SZM38" s="106"/>
      <c r="SZN38" s="123"/>
      <c r="SZV38" s="125"/>
      <c r="SZY38" s="15"/>
      <c r="SZZ38" s="15"/>
      <c r="TAF38" s="122"/>
      <c r="TAG38" s="123"/>
      <c r="TAH38" s="106"/>
      <c r="TAI38" s="123"/>
      <c r="TAQ38" s="125"/>
      <c r="TAT38" s="15"/>
      <c r="TAU38" s="15"/>
      <c r="TBA38" s="122"/>
      <c r="TBB38" s="123"/>
      <c r="TBC38" s="106"/>
      <c r="TBD38" s="123"/>
      <c r="TBL38" s="125"/>
      <c r="TBO38" s="15"/>
      <c r="TBP38" s="15"/>
      <c r="TBV38" s="122"/>
      <c r="TBW38" s="123"/>
      <c r="TBX38" s="106"/>
      <c r="TBY38" s="123"/>
      <c r="TCG38" s="125"/>
      <c r="TCJ38" s="15"/>
      <c r="TCK38" s="15"/>
      <c r="TCQ38" s="122"/>
      <c r="TCR38" s="123"/>
      <c r="TCS38" s="106"/>
      <c r="TCT38" s="123"/>
      <c r="TDB38" s="125"/>
      <c r="TDE38" s="15"/>
      <c r="TDF38" s="15"/>
      <c r="TDL38" s="122"/>
      <c r="TDM38" s="123"/>
      <c r="TDN38" s="106"/>
      <c r="TDO38" s="123"/>
      <c r="TDW38" s="125"/>
      <c r="TDZ38" s="15"/>
      <c r="TEA38" s="15"/>
      <c r="TEG38" s="122"/>
      <c r="TEH38" s="123"/>
      <c r="TEI38" s="106"/>
      <c r="TEJ38" s="123"/>
      <c r="TER38" s="125"/>
      <c r="TEU38" s="15"/>
      <c r="TEV38" s="15"/>
      <c r="TFB38" s="122"/>
      <c r="TFC38" s="123"/>
      <c r="TFD38" s="106"/>
      <c r="TFE38" s="123"/>
      <c r="TFM38" s="125"/>
      <c r="TFP38" s="15"/>
      <c r="TFQ38" s="15"/>
      <c r="TFW38" s="122"/>
      <c r="TFX38" s="123"/>
      <c r="TFY38" s="106"/>
      <c r="TFZ38" s="123"/>
      <c r="TGH38" s="125"/>
      <c r="TGK38" s="15"/>
      <c r="TGL38" s="15"/>
      <c r="TGR38" s="122"/>
      <c r="TGS38" s="123"/>
      <c r="TGT38" s="106"/>
      <c r="TGU38" s="123"/>
      <c r="THC38" s="125"/>
      <c r="THF38" s="15"/>
      <c r="THG38" s="15"/>
      <c r="THM38" s="122"/>
      <c r="THN38" s="123"/>
      <c r="THO38" s="106"/>
      <c r="THP38" s="123"/>
      <c r="THX38" s="125"/>
      <c r="TIA38" s="15"/>
      <c r="TIB38" s="15"/>
      <c r="TIH38" s="122"/>
      <c r="TII38" s="123"/>
      <c r="TIJ38" s="106"/>
      <c r="TIK38" s="123"/>
      <c r="TIS38" s="125"/>
      <c r="TIV38" s="15"/>
      <c r="TIW38" s="15"/>
      <c r="TJC38" s="122"/>
      <c r="TJD38" s="123"/>
      <c r="TJE38" s="106"/>
      <c r="TJF38" s="123"/>
      <c r="TJN38" s="125"/>
      <c r="TJQ38" s="15"/>
      <c r="TJR38" s="15"/>
      <c r="TJX38" s="122"/>
      <c r="TJY38" s="123"/>
      <c r="TJZ38" s="106"/>
      <c r="TKA38" s="123"/>
      <c r="TKI38" s="125"/>
      <c r="TKL38" s="15"/>
      <c r="TKM38" s="15"/>
      <c r="TKS38" s="122"/>
      <c r="TKT38" s="123"/>
      <c r="TKU38" s="106"/>
      <c r="TKV38" s="123"/>
      <c r="TLD38" s="125"/>
      <c r="TLG38" s="15"/>
      <c r="TLH38" s="15"/>
      <c r="TLN38" s="122"/>
      <c r="TLO38" s="123"/>
      <c r="TLP38" s="106"/>
      <c r="TLQ38" s="123"/>
      <c r="TLY38" s="125"/>
      <c r="TMB38" s="15"/>
      <c r="TMC38" s="15"/>
      <c r="TMI38" s="122"/>
      <c r="TMJ38" s="123"/>
      <c r="TMK38" s="106"/>
      <c r="TML38" s="123"/>
      <c r="TMT38" s="125"/>
      <c r="TMW38" s="15"/>
      <c r="TMX38" s="15"/>
      <c r="TND38" s="122"/>
      <c r="TNE38" s="123"/>
      <c r="TNF38" s="106"/>
      <c r="TNG38" s="123"/>
      <c r="TNO38" s="125"/>
      <c r="TNR38" s="15"/>
      <c r="TNS38" s="15"/>
      <c r="TNY38" s="122"/>
      <c r="TNZ38" s="123"/>
      <c r="TOA38" s="106"/>
      <c r="TOB38" s="123"/>
      <c r="TOJ38" s="125"/>
      <c r="TOM38" s="15"/>
      <c r="TON38" s="15"/>
      <c r="TOT38" s="122"/>
      <c r="TOU38" s="123"/>
      <c r="TOV38" s="106"/>
      <c r="TOW38" s="123"/>
      <c r="TPE38" s="125"/>
      <c r="TPH38" s="15"/>
      <c r="TPI38" s="15"/>
      <c r="TPO38" s="122"/>
      <c r="TPP38" s="123"/>
      <c r="TPQ38" s="106"/>
      <c r="TPR38" s="123"/>
      <c r="TPZ38" s="125"/>
      <c r="TQC38" s="15"/>
      <c r="TQD38" s="15"/>
      <c r="TQJ38" s="122"/>
      <c r="TQK38" s="123"/>
      <c r="TQL38" s="106"/>
      <c r="TQM38" s="123"/>
      <c r="TQU38" s="125"/>
      <c r="TQX38" s="15"/>
      <c r="TQY38" s="15"/>
      <c r="TRE38" s="122"/>
      <c r="TRF38" s="123"/>
      <c r="TRG38" s="106"/>
      <c r="TRH38" s="123"/>
      <c r="TRP38" s="125"/>
      <c r="TRS38" s="15"/>
      <c r="TRT38" s="15"/>
      <c r="TRZ38" s="122"/>
      <c r="TSA38" s="123"/>
      <c r="TSB38" s="106"/>
      <c r="TSC38" s="123"/>
      <c r="TSK38" s="125"/>
      <c r="TSN38" s="15"/>
      <c r="TSO38" s="15"/>
      <c r="TSU38" s="122"/>
      <c r="TSV38" s="123"/>
      <c r="TSW38" s="106"/>
      <c r="TSX38" s="123"/>
      <c r="TTF38" s="125"/>
      <c r="TTI38" s="15"/>
      <c r="TTJ38" s="15"/>
      <c r="TTP38" s="122"/>
      <c r="TTQ38" s="123"/>
      <c r="TTR38" s="106"/>
      <c r="TTS38" s="123"/>
      <c r="TUA38" s="125"/>
      <c r="TUD38" s="15"/>
      <c r="TUE38" s="15"/>
      <c r="TUK38" s="122"/>
      <c r="TUL38" s="123"/>
      <c r="TUM38" s="106"/>
      <c r="TUN38" s="123"/>
      <c r="TUV38" s="125"/>
      <c r="TUY38" s="15"/>
      <c r="TUZ38" s="15"/>
      <c r="TVF38" s="122"/>
      <c r="TVG38" s="123"/>
      <c r="TVH38" s="106"/>
      <c r="TVI38" s="123"/>
      <c r="TVQ38" s="125"/>
      <c r="TVT38" s="15"/>
      <c r="TVU38" s="15"/>
      <c r="TWA38" s="122"/>
      <c r="TWB38" s="123"/>
      <c r="TWC38" s="106"/>
      <c r="TWD38" s="123"/>
      <c r="TWL38" s="125"/>
      <c r="TWO38" s="15"/>
      <c r="TWP38" s="15"/>
      <c r="TWV38" s="122"/>
      <c r="TWW38" s="123"/>
      <c r="TWX38" s="106"/>
      <c r="TWY38" s="123"/>
      <c r="TXG38" s="125"/>
      <c r="TXJ38" s="15"/>
      <c r="TXK38" s="15"/>
      <c r="TXQ38" s="122"/>
      <c r="TXR38" s="123"/>
      <c r="TXS38" s="106"/>
      <c r="TXT38" s="123"/>
      <c r="TYB38" s="125"/>
      <c r="TYE38" s="15"/>
      <c r="TYF38" s="15"/>
      <c r="TYL38" s="122"/>
      <c r="TYM38" s="123"/>
      <c r="TYN38" s="106"/>
      <c r="TYO38" s="123"/>
      <c r="TYW38" s="125"/>
      <c r="TYZ38" s="15"/>
      <c r="TZA38" s="15"/>
      <c r="TZG38" s="122"/>
      <c r="TZH38" s="123"/>
      <c r="TZI38" s="106"/>
      <c r="TZJ38" s="123"/>
      <c r="TZR38" s="125"/>
      <c r="TZU38" s="15"/>
      <c r="TZV38" s="15"/>
      <c r="UAB38" s="122"/>
      <c r="UAC38" s="123"/>
      <c r="UAD38" s="106"/>
      <c r="UAE38" s="123"/>
      <c r="UAM38" s="125"/>
      <c r="UAP38" s="15"/>
      <c r="UAQ38" s="15"/>
      <c r="UAW38" s="122"/>
      <c r="UAX38" s="123"/>
      <c r="UAY38" s="106"/>
      <c r="UAZ38" s="123"/>
      <c r="UBH38" s="125"/>
      <c r="UBK38" s="15"/>
      <c r="UBL38" s="15"/>
      <c r="UBR38" s="122"/>
      <c r="UBS38" s="123"/>
      <c r="UBT38" s="106"/>
      <c r="UBU38" s="123"/>
      <c r="UCC38" s="125"/>
      <c r="UCF38" s="15"/>
      <c r="UCG38" s="15"/>
      <c r="UCM38" s="122"/>
      <c r="UCN38" s="123"/>
      <c r="UCO38" s="106"/>
      <c r="UCP38" s="123"/>
      <c r="UCX38" s="125"/>
      <c r="UDA38" s="15"/>
      <c r="UDB38" s="15"/>
      <c r="UDH38" s="122"/>
      <c r="UDI38" s="123"/>
      <c r="UDJ38" s="106"/>
      <c r="UDK38" s="123"/>
      <c r="UDS38" s="125"/>
      <c r="UDV38" s="15"/>
      <c r="UDW38" s="15"/>
      <c r="UEC38" s="122"/>
      <c r="UED38" s="123"/>
      <c r="UEE38" s="106"/>
      <c r="UEF38" s="123"/>
      <c r="UEN38" s="125"/>
      <c r="UEQ38" s="15"/>
      <c r="UER38" s="15"/>
      <c r="UEX38" s="122"/>
      <c r="UEY38" s="123"/>
      <c r="UEZ38" s="106"/>
      <c r="UFA38" s="123"/>
      <c r="UFI38" s="125"/>
      <c r="UFL38" s="15"/>
      <c r="UFM38" s="15"/>
      <c r="UFS38" s="122"/>
      <c r="UFT38" s="123"/>
      <c r="UFU38" s="106"/>
      <c r="UFV38" s="123"/>
      <c r="UGD38" s="125"/>
      <c r="UGG38" s="15"/>
      <c r="UGH38" s="15"/>
      <c r="UGN38" s="122"/>
      <c r="UGO38" s="123"/>
      <c r="UGP38" s="106"/>
      <c r="UGQ38" s="123"/>
      <c r="UGY38" s="125"/>
      <c r="UHB38" s="15"/>
      <c r="UHC38" s="15"/>
      <c r="UHI38" s="122"/>
      <c r="UHJ38" s="123"/>
      <c r="UHK38" s="106"/>
      <c r="UHL38" s="123"/>
      <c r="UHT38" s="125"/>
      <c r="UHW38" s="15"/>
      <c r="UHX38" s="15"/>
      <c r="UID38" s="122"/>
      <c r="UIE38" s="123"/>
      <c r="UIF38" s="106"/>
      <c r="UIG38" s="123"/>
      <c r="UIO38" s="125"/>
      <c r="UIR38" s="15"/>
      <c r="UIS38" s="15"/>
      <c r="UIY38" s="122"/>
      <c r="UIZ38" s="123"/>
      <c r="UJA38" s="106"/>
      <c r="UJB38" s="123"/>
      <c r="UJJ38" s="125"/>
      <c r="UJM38" s="15"/>
      <c r="UJN38" s="15"/>
      <c r="UJT38" s="122"/>
      <c r="UJU38" s="123"/>
      <c r="UJV38" s="106"/>
      <c r="UJW38" s="123"/>
      <c r="UKE38" s="125"/>
      <c r="UKH38" s="15"/>
      <c r="UKI38" s="15"/>
      <c r="UKO38" s="122"/>
      <c r="UKP38" s="123"/>
      <c r="UKQ38" s="106"/>
      <c r="UKR38" s="123"/>
      <c r="UKZ38" s="125"/>
      <c r="ULC38" s="15"/>
      <c r="ULD38" s="15"/>
      <c r="ULJ38" s="122"/>
      <c r="ULK38" s="123"/>
      <c r="ULL38" s="106"/>
      <c r="ULM38" s="123"/>
      <c r="ULU38" s="125"/>
      <c r="ULX38" s="15"/>
      <c r="ULY38" s="15"/>
      <c r="UME38" s="122"/>
      <c r="UMF38" s="123"/>
      <c r="UMG38" s="106"/>
      <c r="UMH38" s="123"/>
      <c r="UMP38" s="125"/>
      <c r="UMS38" s="15"/>
      <c r="UMT38" s="15"/>
      <c r="UMZ38" s="122"/>
      <c r="UNA38" s="123"/>
      <c r="UNB38" s="106"/>
      <c r="UNC38" s="123"/>
      <c r="UNK38" s="125"/>
      <c r="UNN38" s="15"/>
      <c r="UNO38" s="15"/>
      <c r="UNU38" s="122"/>
      <c r="UNV38" s="123"/>
      <c r="UNW38" s="106"/>
      <c r="UNX38" s="123"/>
      <c r="UOF38" s="125"/>
      <c r="UOI38" s="15"/>
      <c r="UOJ38" s="15"/>
      <c r="UOP38" s="122"/>
      <c r="UOQ38" s="123"/>
      <c r="UOR38" s="106"/>
      <c r="UOS38" s="123"/>
      <c r="UPA38" s="125"/>
      <c r="UPD38" s="15"/>
      <c r="UPE38" s="15"/>
      <c r="UPK38" s="122"/>
      <c r="UPL38" s="123"/>
      <c r="UPM38" s="106"/>
      <c r="UPN38" s="123"/>
      <c r="UPV38" s="125"/>
      <c r="UPY38" s="15"/>
      <c r="UPZ38" s="15"/>
      <c r="UQF38" s="122"/>
      <c r="UQG38" s="123"/>
      <c r="UQH38" s="106"/>
      <c r="UQI38" s="123"/>
      <c r="UQQ38" s="125"/>
      <c r="UQT38" s="15"/>
      <c r="UQU38" s="15"/>
      <c r="URA38" s="122"/>
      <c r="URB38" s="123"/>
      <c r="URC38" s="106"/>
      <c r="URD38" s="123"/>
      <c r="URL38" s="125"/>
      <c r="URO38" s="15"/>
      <c r="URP38" s="15"/>
      <c r="URV38" s="122"/>
      <c r="URW38" s="123"/>
      <c r="URX38" s="106"/>
      <c r="URY38" s="123"/>
      <c r="USG38" s="125"/>
      <c r="USJ38" s="15"/>
      <c r="USK38" s="15"/>
      <c r="USQ38" s="122"/>
      <c r="USR38" s="123"/>
      <c r="USS38" s="106"/>
      <c r="UST38" s="123"/>
      <c r="UTB38" s="125"/>
      <c r="UTE38" s="15"/>
      <c r="UTF38" s="15"/>
      <c r="UTL38" s="122"/>
      <c r="UTM38" s="123"/>
      <c r="UTN38" s="106"/>
      <c r="UTO38" s="123"/>
      <c r="UTW38" s="125"/>
      <c r="UTZ38" s="15"/>
      <c r="UUA38" s="15"/>
      <c r="UUG38" s="122"/>
      <c r="UUH38" s="123"/>
      <c r="UUI38" s="106"/>
      <c r="UUJ38" s="123"/>
      <c r="UUR38" s="125"/>
      <c r="UUU38" s="15"/>
      <c r="UUV38" s="15"/>
      <c r="UVB38" s="122"/>
      <c r="UVC38" s="123"/>
      <c r="UVD38" s="106"/>
      <c r="UVE38" s="123"/>
      <c r="UVM38" s="125"/>
      <c r="UVP38" s="15"/>
      <c r="UVQ38" s="15"/>
      <c r="UVW38" s="122"/>
      <c r="UVX38" s="123"/>
      <c r="UVY38" s="106"/>
      <c r="UVZ38" s="123"/>
      <c r="UWH38" s="125"/>
      <c r="UWK38" s="15"/>
      <c r="UWL38" s="15"/>
      <c r="UWR38" s="122"/>
      <c r="UWS38" s="123"/>
      <c r="UWT38" s="106"/>
      <c r="UWU38" s="123"/>
      <c r="UXC38" s="125"/>
      <c r="UXF38" s="15"/>
      <c r="UXG38" s="15"/>
      <c r="UXM38" s="122"/>
      <c r="UXN38" s="123"/>
      <c r="UXO38" s="106"/>
      <c r="UXP38" s="123"/>
      <c r="UXX38" s="125"/>
      <c r="UYA38" s="15"/>
      <c r="UYB38" s="15"/>
      <c r="UYH38" s="122"/>
      <c r="UYI38" s="123"/>
      <c r="UYJ38" s="106"/>
      <c r="UYK38" s="123"/>
      <c r="UYS38" s="125"/>
      <c r="UYV38" s="15"/>
      <c r="UYW38" s="15"/>
      <c r="UZC38" s="122"/>
      <c r="UZD38" s="123"/>
      <c r="UZE38" s="106"/>
      <c r="UZF38" s="123"/>
      <c r="UZN38" s="125"/>
      <c r="UZQ38" s="15"/>
      <c r="UZR38" s="15"/>
      <c r="UZX38" s="122"/>
      <c r="UZY38" s="123"/>
      <c r="UZZ38" s="106"/>
      <c r="VAA38" s="123"/>
      <c r="VAI38" s="125"/>
      <c r="VAL38" s="15"/>
      <c r="VAM38" s="15"/>
      <c r="VAS38" s="122"/>
      <c r="VAT38" s="123"/>
      <c r="VAU38" s="106"/>
      <c r="VAV38" s="123"/>
      <c r="VBD38" s="125"/>
      <c r="VBG38" s="15"/>
      <c r="VBH38" s="15"/>
      <c r="VBN38" s="122"/>
      <c r="VBO38" s="123"/>
      <c r="VBP38" s="106"/>
      <c r="VBQ38" s="123"/>
      <c r="VBY38" s="125"/>
      <c r="VCB38" s="15"/>
      <c r="VCC38" s="15"/>
      <c r="VCI38" s="122"/>
      <c r="VCJ38" s="123"/>
      <c r="VCK38" s="106"/>
      <c r="VCL38" s="123"/>
      <c r="VCT38" s="125"/>
      <c r="VCW38" s="15"/>
      <c r="VCX38" s="15"/>
      <c r="VDD38" s="122"/>
      <c r="VDE38" s="123"/>
      <c r="VDF38" s="106"/>
      <c r="VDG38" s="123"/>
      <c r="VDO38" s="125"/>
      <c r="VDR38" s="15"/>
      <c r="VDS38" s="15"/>
      <c r="VDY38" s="122"/>
      <c r="VDZ38" s="123"/>
      <c r="VEA38" s="106"/>
      <c r="VEB38" s="123"/>
      <c r="VEJ38" s="125"/>
      <c r="VEM38" s="15"/>
      <c r="VEN38" s="15"/>
      <c r="VET38" s="122"/>
      <c r="VEU38" s="123"/>
      <c r="VEV38" s="106"/>
      <c r="VEW38" s="123"/>
      <c r="VFE38" s="125"/>
      <c r="VFH38" s="15"/>
      <c r="VFI38" s="15"/>
      <c r="VFO38" s="122"/>
      <c r="VFP38" s="123"/>
      <c r="VFQ38" s="106"/>
      <c r="VFR38" s="123"/>
      <c r="VFZ38" s="125"/>
      <c r="VGC38" s="15"/>
      <c r="VGD38" s="15"/>
      <c r="VGJ38" s="122"/>
      <c r="VGK38" s="123"/>
      <c r="VGL38" s="106"/>
      <c r="VGM38" s="123"/>
      <c r="VGU38" s="125"/>
      <c r="VGX38" s="15"/>
      <c r="VGY38" s="15"/>
      <c r="VHE38" s="122"/>
      <c r="VHF38" s="123"/>
      <c r="VHG38" s="106"/>
      <c r="VHH38" s="123"/>
      <c r="VHP38" s="125"/>
      <c r="VHS38" s="15"/>
      <c r="VHT38" s="15"/>
      <c r="VHZ38" s="122"/>
      <c r="VIA38" s="123"/>
      <c r="VIB38" s="106"/>
      <c r="VIC38" s="123"/>
      <c r="VIK38" s="125"/>
      <c r="VIN38" s="15"/>
      <c r="VIO38" s="15"/>
      <c r="VIU38" s="122"/>
      <c r="VIV38" s="123"/>
      <c r="VIW38" s="106"/>
      <c r="VIX38" s="123"/>
      <c r="VJF38" s="125"/>
      <c r="VJI38" s="15"/>
      <c r="VJJ38" s="15"/>
      <c r="VJP38" s="122"/>
      <c r="VJQ38" s="123"/>
      <c r="VJR38" s="106"/>
      <c r="VJS38" s="123"/>
      <c r="VKA38" s="125"/>
      <c r="VKD38" s="15"/>
      <c r="VKE38" s="15"/>
      <c r="VKK38" s="122"/>
      <c r="VKL38" s="123"/>
      <c r="VKM38" s="106"/>
      <c r="VKN38" s="123"/>
      <c r="VKV38" s="125"/>
      <c r="VKY38" s="15"/>
      <c r="VKZ38" s="15"/>
      <c r="VLF38" s="122"/>
      <c r="VLG38" s="123"/>
      <c r="VLH38" s="106"/>
      <c r="VLI38" s="123"/>
      <c r="VLQ38" s="125"/>
      <c r="VLT38" s="15"/>
      <c r="VLU38" s="15"/>
      <c r="VMA38" s="122"/>
      <c r="VMB38" s="123"/>
      <c r="VMC38" s="106"/>
      <c r="VMD38" s="123"/>
      <c r="VML38" s="125"/>
      <c r="VMO38" s="15"/>
      <c r="VMP38" s="15"/>
      <c r="VMV38" s="122"/>
      <c r="VMW38" s="123"/>
      <c r="VMX38" s="106"/>
      <c r="VMY38" s="123"/>
      <c r="VNG38" s="125"/>
      <c r="VNJ38" s="15"/>
      <c r="VNK38" s="15"/>
      <c r="VNQ38" s="122"/>
      <c r="VNR38" s="123"/>
      <c r="VNS38" s="106"/>
      <c r="VNT38" s="123"/>
      <c r="VOB38" s="125"/>
      <c r="VOE38" s="15"/>
      <c r="VOF38" s="15"/>
      <c r="VOL38" s="122"/>
      <c r="VOM38" s="123"/>
      <c r="VON38" s="106"/>
      <c r="VOO38" s="123"/>
      <c r="VOW38" s="125"/>
      <c r="VOZ38" s="15"/>
      <c r="VPA38" s="15"/>
      <c r="VPG38" s="122"/>
      <c r="VPH38" s="123"/>
      <c r="VPI38" s="106"/>
      <c r="VPJ38" s="123"/>
      <c r="VPR38" s="125"/>
      <c r="VPU38" s="15"/>
      <c r="VPV38" s="15"/>
      <c r="VQB38" s="122"/>
      <c r="VQC38" s="123"/>
      <c r="VQD38" s="106"/>
      <c r="VQE38" s="123"/>
      <c r="VQM38" s="125"/>
      <c r="VQP38" s="15"/>
      <c r="VQQ38" s="15"/>
      <c r="VQW38" s="122"/>
      <c r="VQX38" s="123"/>
      <c r="VQY38" s="106"/>
      <c r="VQZ38" s="123"/>
      <c r="VRH38" s="125"/>
      <c r="VRK38" s="15"/>
      <c r="VRL38" s="15"/>
      <c r="VRR38" s="122"/>
      <c r="VRS38" s="123"/>
      <c r="VRT38" s="106"/>
      <c r="VRU38" s="123"/>
      <c r="VSC38" s="125"/>
      <c r="VSF38" s="15"/>
      <c r="VSG38" s="15"/>
      <c r="VSM38" s="122"/>
      <c r="VSN38" s="123"/>
      <c r="VSO38" s="106"/>
      <c r="VSP38" s="123"/>
      <c r="VSX38" s="125"/>
      <c r="VTA38" s="15"/>
      <c r="VTB38" s="15"/>
      <c r="VTH38" s="122"/>
      <c r="VTI38" s="123"/>
      <c r="VTJ38" s="106"/>
      <c r="VTK38" s="123"/>
      <c r="VTS38" s="125"/>
      <c r="VTV38" s="15"/>
      <c r="VTW38" s="15"/>
      <c r="VUC38" s="122"/>
      <c r="VUD38" s="123"/>
      <c r="VUE38" s="106"/>
      <c r="VUF38" s="123"/>
      <c r="VUN38" s="125"/>
      <c r="VUQ38" s="15"/>
      <c r="VUR38" s="15"/>
      <c r="VUX38" s="122"/>
      <c r="VUY38" s="123"/>
      <c r="VUZ38" s="106"/>
      <c r="VVA38" s="123"/>
      <c r="VVI38" s="125"/>
      <c r="VVL38" s="15"/>
      <c r="VVM38" s="15"/>
      <c r="VVS38" s="122"/>
      <c r="VVT38" s="123"/>
      <c r="VVU38" s="106"/>
      <c r="VVV38" s="123"/>
      <c r="VWD38" s="125"/>
      <c r="VWG38" s="15"/>
      <c r="VWH38" s="15"/>
      <c r="VWN38" s="122"/>
      <c r="VWO38" s="123"/>
      <c r="VWP38" s="106"/>
      <c r="VWQ38" s="123"/>
      <c r="VWY38" s="125"/>
      <c r="VXB38" s="15"/>
      <c r="VXC38" s="15"/>
      <c r="VXI38" s="122"/>
      <c r="VXJ38" s="123"/>
      <c r="VXK38" s="106"/>
      <c r="VXL38" s="123"/>
      <c r="VXT38" s="125"/>
      <c r="VXW38" s="15"/>
      <c r="VXX38" s="15"/>
      <c r="VYD38" s="122"/>
      <c r="VYE38" s="123"/>
      <c r="VYF38" s="106"/>
      <c r="VYG38" s="123"/>
      <c r="VYO38" s="125"/>
      <c r="VYR38" s="15"/>
      <c r="VYS38" s="15"/>
      <c r="VYY38" s="122"/>
      <c r="VYZ38" s="123"/>
      <c r="VZA38" s="106"/>
      <c r="VZB38" s="123"/>
      <c r="VZJ38" s="125"/>
      <c r="VZM38" s="15"/>
      <c r="VZN38" s="15"/>
      <c r="VZT38" s="122"/>
      <c r="VZU38" s="123"/>
      <c r="VZV38" s="106"/>
      <c r="VZW38" s="123"/>
      <c r="WAE38" s="125"/>
      <c r="WAH38" s="15"/>
      <c r="WAI38" s="15"/>
      <c r="WAO38" s="122"/>
      <c r="WAP38" s="123"/>
      <c r="WAQ38" s="106"/>
      <c r="WAR38" s="123"/>
      <c r="WAZ38" s="125"/>
      <c r="WBC38" s="15"/>
      <c r="WBD38" s="15"/>
      <c r="WBJ38" s="122"/>
      <c r="WBK38" s="123"/>
      <c r="WBL38" s="106"/>
      <c r="WBM38" s="123"/>
      <c r="WBU38" s="125"/>
      <c r="WBX38" s="15"/>
      <c r="WBY38" s="15"/>
      <c r="WCE38" s="122"/>
      <c r="WCF38" s="123"/>
      <c r="WCG38" s="106"/>
      <c r="WCH38" s="123"/>
      <c r="WCP38" s="125"/>
      <c r="WCS38" s="15"/>
      <c r="WCT38" s="15"/>
      <c r="WCZ38" s="122"/>
      <c r="WDA38" s="123"/>
      <c r="WDB38" s="106"/>
      <c r="WDC38" s="123"/>
      <c r="WDK38" s="125"/>
      <c r="WDN38" s="15"/>
      <c r="WDO38" s="15"/>
      <c r="WDU38" s="122"/>
      <c r="WDV38" s="123"/>
      <c r="WDW38" s="106"/>
      <c r="WDX38" s="123"/>
      <c r="WEF38" s="125"/>
      <c r="WEI38" s="15"/>
      <c r="WEJ38" s="15"/>
      <c r="WEP38" s="122"/>
      <c r="WEQ38" s="123"/>
      <c r="WER38" s="106"/>
      <c r="WES38" s="123"/>
      <c r="WFA38" s="125"/>
      <c r="WFD38" s="15"/>
      <c r="WFE38" s="15"/>
      <c r="WFK38" s="122"/>
      <c r="WFL38" s="123"/>
      <c r="WFM38" s="106"/>
      <c r="WFN38" s="123"/>
      <c r="WFV38" s="125"/>
      <c r="WFY38" s="15"/>
      <c r="WFZ38" s="15"/>
      <c r="WGF38" s="122"/>
      <c r="WGG38" s="123"/>
      <c r="WGH38" s="106"/>
      <c r="WGI38" s="123"/>
      <c r="WGQ38" s="125"/>
      <c r="WGT38" s="15"/>
      <c r="WGU38" s="15"/>
      <c r="WHA38" s="122"/>
      <c r="WHB38" s="123"/>
      <c r="WHC38" s="106"/>
      <c r="WHD38" s="123"/>
      <c r="WHL38" s="125"/>
      <c r="WHO38" s="15"/>
      <c r="WHP38" s="15"/>
      <c r="WHV38" s="122"/>
      <c r="WHW38" s="123"/>
      <c r="WHX38" s="106"/>
      <c r="WHY38" s="123"/>
      <c r="WIG38" s="125"/>
      <c r="WIJ38" s="15"/>
      <c r="WIK38" s="15"/>
      <c r="WIQ38" s="122"/>
      <c r="WIR38" s="123"/>
      <c r="WIS38" s="106"/>
      <c r="WIT38" s="123"/>
      <c r="WJB38" s="125"/>
      <c r="WJE38" s="15"/>
      <c r="WJF38" s="15"/>
      <c r="WJL38" s="122"/>
      <c r="WJM38" s="123"/>
      <c r="WJN38" s="106"/>
      <c r="WJO38" s="123"/>
      <c r="WJW38" s="125"/>
      <c r="WJZ38" s="15"/>
      <c r="WKA38" s="15"/>
      <c r="WKG38" s="122"/>
      <c r="WKH38" s="123"/>
      <c r="WKI38" s="106"/>
      <c r="WKJ38" s="123"/>
      <c r="WKR38" s="125"/>
      <c r="WKU38" s="15"/>
      <c r="WKV38" s="15"/>
      <c r="WLB38" s="122"/>
      <c r="WLC38" s="123"/>
      <c r="WLD38" s="106"/>
      <c r="WLE38" s="123"/>
      <c r="WLM38" s="125"/>
      <c r="WLP38" s="15"/>
      <c r="WLQ38" s="15"/>
      <c r="WLW38" s="122"/>
      <c r="WLX38" s="123"/>
      <c r="WLY38" s="106"/>
      <c r="WLZ38" s="123"/>
      <c r="WMH38" s="125"/>
      <c r="WMK38" s="15"/>
      <c r="WML38" s="15"/>
      <c r="WMR38" s="122"/>
      <c r="WMS38" s="123"/>
      <c r="WMT38" s="106"/>
      <c r="WMU38" s="123"/>
      <c r="WNC38" s="125"/>
      <c r="WNF38" s="15"/>
      <c r="WNG38" s="15"/>
      <c r="WNM38" s="122"/>
      <c r="WNN38" s="123"/>
      <c r="WNO38" s="106"/>
      <c r="WNP38" s="123"/>
      <c r="WNX38" s="125"/>
      <c r="WOA38" s="15"/>
      <c r="WOB38" s="15"/>
      <c r="WOH38" s="122"/>
      <c r="WOI38" s="123"/>
      <c r="WOJ38" s="106"/>
      <c r="WOK38" s="123"/>
      <c r="WOS38" s="125"/>
      <c r="WOV38" s="15"/>
      <c r="WOW38" s="15"/>
      <c r="WPC38" s="122"/>
      <c r="WPD38" s="123"/>
      <c r="WPE38" s="106"/>
      <c r="WPF38" s="123"/>
      <c r="WPN38" s="125"/>
      <c r="WPQ38" s="15"/>
      <c r="WPR38" s="15"/>
      <c r="WPX38" s="122"/>
      <c r="WPY38" s="123"/>
      <c r="WPZ38" s="106"/>
      <c r="WQA38" s="123"/>
      <c r="WQI38" s="125"/>
      <c r="WQL38" s="15"/>
      <c r="WQM38" s="15"/>
      <c r="WQS38" s="122"/>
      <c r="WQT38" s="123"/>
      <c r="WQU38" s="106"/>
      <c r="WQV38" s="123"/>
      <c r="WRD38" s="125"/>
      <c r="WRG38" s="15"/>
      <c r="WRH38" s="15"/>
      <c r="WRN38" s="122"/>
      <c r="WRO38" s="123"/>
      <c r="WRP38" s="106"/>
      <c r="WRQ38" s="123"/>
      <c r="WRY38" s="125"/>
      <c r="WSB38" s="15"/>
      <c r="WSC38" s="15"/>
      <c r="WSI38" s="122"/>
      <c r="WSJ38" s="123"/>
      <c r="WSK38" s="106"/>
      <c r="WSL38" s="123"/>
      <c r="WST38" s="125"/>
      <c r="WSW38" s="15"/>
      <c r="WSX38" s="15"/>
      <c r="WTD38" s="122"/>
      <c r="WTE38" s="123"/>
      <c r="WTF38" s="106"/>
      <c r="WTG38" s="123"/>
      <c r="WTO38" s="125"/>
      <c r="WTR38" s="15"/>
      <c r="WTS38" s="15"/>
      <c r="WTY38" s="122"/>
      <c r="WTZ38" s="123"/>
      <c r="WUA38" s="106"/>
      <c r="WUB38" s="123"/>
      <c r="WUJ38" s="125"/>
      <c r="WUM38" s="15"/>
      <c r="WUN38" s="15"/>
      <c r="WUT38" s="122"/>
      <c r="WUU38" s="123"/>
      <c r="WUV38" s="106"/>
      <c r="WUW38" s="123"/>
      <c r="WVE38" s="125"/>
      <c r="WVH38" s="15"/>
      <c r="WVI38" s="15"/>
      <c r="WVO38" s="122"/>
      <c r="WVP38" s="123"/>
      <c r="WVQ38" s="106"/>
      <c r="WVR38" s="123"/>
      <c r="WVZ38" s="125"/>
      <c r="WWC38" s="15"/>
      <c r="WWD38" s="15"/>
      <c r="WWJ38" s="122"/>
      <c r="WWK38" s="123"/>
      <c r="WWL38" s="106"/>
      <c r="WWM38" s="123"/>
      <c r="WWU38" s="125"/>
      <c r="WWX38" s="15"/>
      <c r="WWY38" s="15"/>
      <c r="WXE38" s="122"/>
      <c r="WXF38" s="123"/>
      <c r="WXG38" s="106"/>
      <c r="WXH38" s="123"/>
      <c r="WXP38" s="125"/>
      <c r="WXS38" s="15"/>
      <c r="WXT38" s="15"/>
      <c r="WXZ38" s="122"/>
      <c r="WYA38" s="123"/>
      <c r="WYB38" s="106"/>
      <c r="WYC38" s="123"/>
      <c r="WYK38" s="125"/>
      <c r="WYN38" s="15"/>
      <c r="WYO38" s="15"/>
      <c r="WYU38" s="122"/>
      <c r="WYV38" s="123"/>
      <c r="WYW38" s="106"/>
      <c r="WYX38" s="123"/>
      <c r="WZF38" s="125"/>
      <c r="WZI38" s="15"/>
      <c r="WZJ38" s="15"/>
      <c r="WZP38" s="122"/>
      <c r="WZQ38" s="123"/>
      <c r="WZR38" s="106"/>
      <c r="WZS38" s="123"/>
      <c r="XAA38" s="125"/>
      <c r="XAD38" s="15"/>
      <c r="XAE38" s="15"/>
      <c r="XAK38" s="122"/>
      <c r="XAL38" s="123"/>
      <c r="XAM38" s="106"/>
      <c r="XAN38" s="123"/>
      <c r="XAV38" s="125"/>
      <c r="XAY38" s="15"/>
      <c r="XAZ38" s="15"/>
      <c r="XBF38" s="122"/>
      <c r="XBG38" s="123"/>
      <c r="XBH38" s="106"/>
      <c r="XBI38" s="123"/>
      <c r="XBQ38" s="125"/>
      <c r="XBT38" s="15"/>
      <c r="XBU38" s="15"/>
      <c r="XCA38" s="122"/>
      <c r="XCB38" s="123"/>
      <c r="XCC38" s="106"/>
      <c r="XCD38" s="123"/>
      <c r="XCL38" s="125"/>
      <c r="XCO38" s="15"/>
      <c r="XCP38" s="15"/>
      <c r="XCV38" s="122"/>
      <c r="XCW38" s="123"/>
      <c r="XCX38" s="106"/>
      <c r="XCY38" s="123"/>
      <c r="XDG38" s="125"/>
      <c r="XDJ38" s="15"/>
      <c r="XDK38" s="15"/>
      <c r="XDQ38" s="122"/>
      <c r="XDR38" s="123"/>
      <c r="XDS38" s="106"/>
      <c r="XDT38" s="123"/>
      <c r="XEB38" s="125"/>
      <c r="XEE38" s="15"/>
      <c r="XEF38" s="15"/>
      <c r="XEL38" s="122"/>
      <c r="XEM38" s="123"/>
      <c r="XEN38" s="106"/>
      <c r="XEO38" s="123"/>
      <c r="XEW38" s="125"/>
      <c r="XEZ38" s="15"/>
      <c r="XFA38" s="15"/>
    </row>
    <row r="39" spans="1:1018 1026:2047 2055:3067 3073:4096 4102:5113 5121:6142 6150:8191 8197:9216 9219:10237 10245:12286 12292:13311 13314:14332 14340:16381" s="115" customFormat="1" x14ac:dyDescent="0.25">
      <c r="A39" s="17"/>
      <c r="B39" s="139">
        <v>532</v>
      </c>
      <c r="C39" s="115" t="s">
        <v>21</v>
      </c>
      <c r="D39" s="114" t="s">
        <v>325</v>
      </c>
      <c r="E39" s="115">
        <v>3</v>
      </c>
      <c r="F39" s="115" t="s">
        <v>1088</v>
      </c>
      <c r="G39" s="118" t="s">
        <v>327</v>
      </c>
      <c r="H39" s="117" t="s">
        <v>1093</v>
      </c>
      <c r="I39" s="126">
        <v>9253.7000000000007</v>
      </c>
      <c r="J39" s="117" t="s">
        <v>1085</v>
      </c>
      <c r="K39" s="114" t="s">
        <v>57</v>
      </c>
      <c r="L39" s="114" t="s">
        <v>57</v>
      </c>
      <c r="M39" s="114" t="s">
        <v>57</v>
      </c>
      <c r="N39" s="114" t="s">
        <v>57</v>
      </c>
      <c r="O39" s="114" t="s">
        <v>57</v>
      </c>
      <c r="P39" s="114" t="s">
        <v>1094</v>
      </c>
      <c r="Q39" s="114" t="s">
        <v>1095</v>
      </c>
      <c r="R39" s="119" t="s">
        <v>57</v>
      </c>
      <c r="S39" s="114" t="s">
        <v>57</v>
      </c>
      <c r="T39" s="114"/>
      <c r="U39" s="17"/>
      <c r="V39" s="15"/>
      <c r="AB39" s="118"/>
      <c r="AC39" s="117"/>
      <c r="AD39" s="105"/>
      <c r="AE39" s="117"/>
      <c r="AM39" s="116"/>
      <c r="AP39" s="15"/>
      <c r="AQ39" s="15"/>
      <c r="AW39" s="118"/>
      <c r="AX39" s="117"/>
      <c r="AY39" s="105"/>
      <c r="AZ39" s="117"/>
      <c r="BH39" s="116"/>
      <c r="BK39" s="15"/>
      <c r="BL39" s="15"/>
      <c r="BR39" s="118"/>
      <c r="BS39" s="117"/>
      <c r="BT39" s="105"/>
      <c r="BU39" s="117"/>
      <c r="CC39" s="116"/>
      <c r="CF39" s="15"/>
      <c r="CG39" s="15"/>
      <c r="CM39" s="118"/>
      <c r="CN39" s="117"/>
      <c r="CO39" s="105"/>
      <c r="CP39" s="117"/>
      <c r="CX39" s="116"/>
      <c r="DA39" s="15"/>
      <c r="DB39" s="15"/>
      <c r="DH39" s="118"/>
      <c r="DI39" s="117"/>
      <c r="DJ39" s="105"/>
      <c r="DK39" s="117"/>
      <c r="DS39" s="116"/>
      <c r="DV39" s="15"/>
      <c r="DW39" s="15"/>
      <c r="EC39" s="118"/>
      <c r="ED39" s="117"/>
      <c r="EE39" s="105"/>
      <c r="EF39" s="117"/>
      <c r="EN39" s="116"/>
      <c r="EQ39" s="15"/>
      <c r="ER39" s="15"/>
      <c r="EX39" s="118"/>
      <c r="EY39" s="117"/>
      <c r="EZ39" s="105"/>
      <c r="FA39" s="117"/>
      <c r="FI39" s="116"/>
      <c r="FL39" s="15"/>
      <c r="FM39" s="15"/>
      <c r="FS39" s="118"/>
      <c r="FT39" s="117"/>
      <c r="FU39" s="105"/>
      <c r="FV39" s="117"/>
      <c r="GD39" s="116"/>
      <c r="GG39" s="15"/>
      <c r="GH39" s="15"/>
      <c r="GN39" s="118"/>
      <c r="GO39" s="117"/>
      <c r="GP39" s="105"/>
      <c r="GQ39" s="117"/>
      <c r="GY39" s="116"/>
      <c r="HB39" s="15"/>
      <c r="HC39" s="15"/>
      <c r="HI39" s="118"/>
      <c r="HJ39" s="117"/>
      <c r="HK39" s="105"/>
      <c r="HL39" s="117"/>
      <c r="HT39" s="116"/>
      <c r="HW39" s="15"/>
      <c r="HX39" s="15"/>
      <c r="ID39" s="118"/>
      <c r="IE39" s="117"/>
      <c r="IF39" s="105"/>
      <c r="IG39" s="117"/>
      <c r="IO39" s="116"/>
      <c r="IR39" s="15"/>
      <c r="IS39" s="15"/>
      <c r="IY39" s="118"/>
      <c r="IZ39" s="117"/>
      <c r="JA39" s="105"/>
      <c r="JB39" s="117"/>
      <c r="JJ39" s="116"/>
      <c r="JM39" s="15"/>
      <c r="JN39" s="15"/>
      <c r="JT39" s="118"/>
      <c r="JU39" s="117"/>
      <c r="JV39" s="105"/>
      <c r="JW39" s="117"/>
      <c r="KE39" s="116"/>
      <c r="KH39" s="15"/>
      <c r="KI39" s="15"/>
      <c r="KO39" s="118"/>
      <c r="KP39" s="117"/>
      <c r="KQ39" s="105"/>
      <c r="KR39" s="117"/>
      <c r="KZ39" s="116"/>
      <c r="LC39" s="15"/>
      <c r="LD39" s="15"/>
      <c r="LJ39" s="118"/>
      <c r="LK39" s="117"/>
      <c r="LL39" s="105"/>
      <c r="LM39" s="117"/>
      <c r="LU39" s="116"/>
      <c r="LX39" s="15"/>
      <c r="LY39" s="15"/>
      <c r="ME39" s="118"/>
      <c r="MF39" s="117"/>
      <c r="MG39" s="105"/>
      <c r="MH39" s="117"/>
      <c r="MP39" s="116"/>
      <c r="MS39" s="15"/>
      <c r="MT39" s="15"/>
      <c r="MZ39" s="118"/>
      <c r="NA39" s="117"/>
      <c r="NB39" s="105"/>
      <c r="NC39" s="117"/>
      <c r="NK39" s="116"/>
      <c r="NN39" s="15"/>
      <c r="NO39" s="15"/>
      <c r="NU39" s="118"/>
      <c r="NV39" s="117"/>
      <c r="NW39" s="105"/>
      <c r="NX39" s="117"/>
      <c r="OF39" s="116"/>
      <c r="OI39" s="15"/>
      <c r="OJ39" s="15"/>
      <c r="OP39" s="118"/>
      <c r="OQ39" s="117"/>
      <c r="OR39" s="105"/>
      <c r="OS39" s="117"/>
      <c r="PA39" s="116"/>
      <c r="PD39" s="15"/>
      <c r="PE39" s="15"/>
      <c r="PK39" s="118"/>
      <c r="PL39" s="117"/>
      <c r="PM39" s="105"/>
      <c r="PN39" s="117"/>
      <c r="PV39" s="116"/>
      <c r="PY39" s="15"/>
      <c r="PZ39" s="15"/>
      <c r="QF39" s="118"/>
      <c r="QG39" s="117"/>
      <c r="QH39" s="105"/>
      <c r="QI39" s="117"/>
      <c r="QQ39" s="116"/>
      <c r="QT39" s="15"/>
      <c r="QU39" s="15"/>
      <c r="RA39" s="118"/>
      <c r="RB39" s="117"/>
      <c r="RC39" s="105"/>
      <c r="RD39" s="117"/>
      <c r="RL39" s="116"/>
      <c r="RO39" s="15"/>
      <c r="RP39" s="15"/>
      <c r="RV39" s="118"/>
      <c r="RW39" s="117"/>
      <c r="RX39" s="105"/>
      <c r="RY39" s="117"/>
      <c r="SG39" s="116"/>
      <c r="SJ39" s="15"/>
      <c r="SK39" s="15"/>
      <c r="SQ39" s="118"/>
      <c r="SR39" s="117"/>
      <c r="SS39" s="105"/>
      <c r="ST39" s="117"/>
      <c r="TB39" s="116"/>
      <c r="TE39" s="15"/>
      <c r="TF39" s="15"/>
      <c r="TL39" s="118"/>
      <c r="TM39" s="117"/>
      <c r="TN39" s="105"/>
      <c r="TO39" s="117"/>
      <c r="TW39" s="116"/>
      <c r="TZ39" s="15"/>
      <c r="UA39" s="15"/>
      <c r="UG39" s="118"/>
      <c r="UH39" s="117"/>
      <c r="UI39" s="105"/>
      <c r="UJ39" s="117"/>
      <c r="UR39" s="116"/>
      <c r="UU39" s="15"/>
      <c r="UV39" s="15"/>
      <c r="VB39" s="118"/>
      <c r="VC39" s="117"/>
      <c r="VD39" s="105"/>
      <c r="VE39" s="117"/>
      <c r="VM39" s="116"/>
      <c r="VP39" s="15"/>
      <c r="VQ39" s="15"/>
      <c r="VW39" s="118"/>
      <c r="VX39" s="117"/>
      <c r="VY39" s="105"/>
      <c r="VZ39" s="117"/>
      <c r="WH39" s="116"/>
      <c r="WK39" s="15"/>
      <c r="WL39" s="15"/>
      <c r="WR39" s="118"/>
      <c r="WS39" s="117"/>
      <c r="WT39" s="105"/>
      <c r="WU39" s="117"/>
      <c r="XC39" s="116"/>
      <c r="XF39" s="15"/>
      <c r="XG39" s="15"/>
      <c r="XM39" s="118"/>
      <c r="XN39" s="117"/>
      <c r="XO39" s="105"/>
      <c r="XP39" s="117"/>
      <c r="XX39" s="116"/>
      <c r="YA39" s="15"/>
      <c r="YB39" s="15"/>
      <c r="YH39" s="118"/>
      <c r="YI39" s="117"/>
      <c r="YJ39" s="105"/>
      <c r="YK39" s="117"/>
      <c r="YS39" s="116"/>
      <c r="YV39" s="15"/>
      <c r="YW39" s="15"/>
      <c r="ZC39" s="118"/>
      <c r="ZD39" s="117"/>
      <c r="ZE39" s="105"/>
      <c r="ZF39" s="117"/>
      <c r="ZN39" s="116"/>
      <c r="ZQ39" s="15"/>
      <c r="ZR39" s="15"/>
      <c r="ZX39" s="118"/>
      <c r="ZY39" s="117"/>
      <c r="ZZ39" s="105"/>
      <c r="AAA39" s="117"/>
      <c r="AAI39" s="116"/>
      <c r="AAL39" s="15"/>
      <c r="AAM39" s="15"/>
      <c r="AAS39" s="118"/>
      <c r="AAT39" s="117"/>
      <c r="AAU39" s="105"/>
      <c r="AAV39" s="117"/>
      <c r="ABD39" s="116"/>
      <c r="ABG39" s="15"/>
      <c r="ABH39" s="15"/>
      <c r="ABN39" s="118"/>
      <c r="ABO39" s="117"/>
      <c r="ABP39" s="105"/>
      <c r="ABQ39" s="117"/>
      <c r="ABY39" s="116"/>
      <c r="ACB39" s="15"/>
      <c r="ACC39" s="15"/>
      <c r="ACI39" s="118"/>
      <c r="ACJ39" s="117"/>
      <c r="ACK39" s="105"/>
      <c r="ACL39" s="117"/>
      <c r="ACT39" s="116"/>
      <c r="ACW39" s="15"/>
      <c r="ACX39" s="15"/>
      <c r="ADD39" s="118"/>
      <c r="ADE39" s="117"/>
      <c r="ADF39" s="105"/>
      <c r="ADG39" s="117"/>
      <c r="ADO39" s="116"/>
      <c r="ADR39" s="15"/>
      <c r="ADS39" s="15"/>
      <c r="ADY39" s="118"/>
      <c r="ADZ39" s="117"/>
      <c r="AEA39" s="105"/>
      <c r="AEB39" s="117"/>
      <c r="AEJ39" s="116"/>
      <c r="AEM39" s="15"/>
      <c r="AEN39" s="15"/>
      <c r="AET39" s="118"/>
      <c r="AEU39" s="117"/>
      <c r="AEV39" s="105"/>
      <c r="AEW39" s="117"/>
      <c r="AFE39" s="116"/>
      <c r="AFH39" s="15"/>
      <c r="AFI39" s="15"/>
      <c r="AFO39" s="118"/>
      <c r="AFP39" s="117"/>
      <c r="AFQ39" s="105"/>
      <c r="AFR39" s="117"/>
      <c r="AFZ39" s="116"/>
      <c r="AGC39" s="15"/>
      <c r="AGD39" s="15"/>
      <c r="AGJ39" s="118"/>
      <c r="AGK39" s="117"/>
      <c r="AGL39" s="105"/>
      <c r="AGM39" s="117"/>
      <c r="AGU39" s="116"/>
      <c r="AGX39" s="15"/>
      <c r="AGY39" s="15"/>
      <c r="AHE39" s="118"/>
      <c r="AHF39" s="117"/>
      <c r="AHG39" s="105"/>
      <c r="AHH39" s="117"/>
      <c r="AHP39" s="116"/>
      <c r="AHS39" s="15"/>
      <c r="AHT39" s="15"/>
      <c r="AHZ39" s="118"/>
      <c r="AIA39" s="117"/>
      <c r="AIB39" s="105"/>
      <c r="AIC39" s="117"/>
      <c r="AIK39" s="116"/>
      <c r="AIN39" s="15"/>
      <c r="AIO39" s="15"/>
      <c r="AIU39" s="118"/>
      <c r="AIV39" s="117"/>
      <c r="AIW39" s="105"/>
      <c r="AIX39" s="117"/>
      <c r="AJF39" s="116"/>
      <c r="AJI39" s="15"/>
      <c r="AJJ39" s="15"/>
      <c r="AJP39" s="118"/>
      <c r="AJQ39" s="117"/>
      <c r="AJR39" s="105"/>
      <c r="AJS39" s="117"/>
      <c r="AKA39" s="116"/>
      <c r="AKD39" s="15"/>
      <c r="AKE39" s="15"/>
      <c r="AKK39" s="118"/>
      <c r="AKL39" s="117"/>
      <c r="AKM39" s="105"/>
      <c r="AKN39" s="117"/>
      <c r="AKV39" s="116"/>
      <c r="AKY39" s="15"/>
      <c r="AKZ39" s="15"/>
      <c r="ALF39" s="118"/>
      <c r="ALG39" s="117"/>
      <c r="ALH39" s="105"/>
      <c r="ALI39" s="117"/>
      <c r="ALQ39" s="116"/>
      <c r="ALT39" s="15"/>
      <c r="ALU39" s="15"/>
      <c r="AMA39" s="118"/>
      <c r="AMB39" s="117"/>
      <c r="AMC39" s="105"/>
      <c r="AMD39" s="117"/>
      <c r="AML39" s="116"/>
      <c r="AMO39" s="15"/>
      <c r="AMP39" s="15"/>
      <c r="AMV39" s="118"/>
      <c r="AMW39" s="117"/>
      <c r="AMX39" s="105"/>
      <c r="AMY39" s="117"/>
      <c r="ANG39" s="116"/>
      <c r="ANJ39" s="15"/>
      <c r="ANK39" s="15"/>
      <c r="ANQ39" s="118"/>
      <c r="ANR39" s="117"/>
      <c r="ANS39" s="105"/>
      <c r="ANT39" s="117"/>
      <c r="AOB39" s="116"/>
      <c r="AOE39" s="15"/>
      <c r="AOF39" s="15"/>
      <c r="AOL39" s="118"/>
      <c r="AOM39" s="117"/>
      <c r="AON39" s="105"/>
      <c r="AOO39" s="117"/>
      <c r="AOW39" s="116"/>
      <c r="AOZ39" s="15"/>
      <c r="APA39" s="15"/>
      <c r="APG39" s="118"/>
      <c r="APH39" s="117"/>
      <c r="API39" s="105"/>
      <c r="APJ39" s="117"/>
      <c r="APR39" s="116"/>
      <c r="APU39" s="15"/>
      <c r="APV39" s="15"/>
      <c r="AQB39" s="118"/>
      <c r="AQC39" s="117"/>
      <c r="AQD39" s="105"/>
      <c r="AQE39" s="117"/>
      <c r="AQM39" s="116"/>
      <c r="AQP39" s="15"/>
      <c r="AQQ39" s="15"/>
      <c r="AQW39" s="118"/>
      <c r="AQX39" s="117"/>
      <c r="AQY39" s="105"/>
      <c r="AQZ39" s="117"/>
      <c r="ARH39" s="116"/>
      <c r="ARK39" s="15"/>
      <c r="ARL39" s="15"/>
      <c r="ARR39" s="118"/>
      <c r="ARS39" s="117"/>
      <c r="ART39" s="105"/>
      <c r="ARU39" s="117"/>
      <c r="ASC39" s="116"/>
      <c r="ASF39" s="15"/>
      <c r="ASG39" s="15"/>
      <c r="ASM39" s="118"/>
      <c r="ASN39" s="117"/>
      <c r="ASO39" s="105"/>
      <c r="ASP39" s="117"/>
      <c r="ASX39" s="116"/>
      <c r="ATA39" s="15"/>
      <c r="ATB39" s="15"/>
      <c r="ATH39" s="118"/>
      <c r="ATI39" s="117"/>
      <c r="ATJ39" s="105"/>
      <c r="ATK39" s="117"/>
      <c r="ATS39" s="116"/>
      <c r="ATV39" s="15"/>
      <c r="ATW39" s="15"/>
      <c r="AUC39" s="118"/>
      <c r="AUD39" s="117"/>
      <c r="AUE39" s="105"/>
      <c r="AUF39" s="117"/>
      <c r="AUN39" s="116"/>
      <c r="AUQ39" s="15"/>
      <c r="AUR39" s="15"/>
      <c r="AUX39" s="118"/>
      <c r="AUY39" s="117"/>
      <c r="AUZ39" s="105"/>
      <c r="AVA39" s="117"/>
      <c r="AVI39" s="116"/>
      <c r="AVL39" s="15"/>
      <c r="AVM39" s="15"/>
      <c r="AVS39" s="118"/>
      <c r="AVT39" s="117"/>
      <c r="AVU39" s="105"/>
      <c r="AVV39" s="117"/>
      <c r="AWD39" s="116"/>
      <c r="AWG39" s="15"/>
      <c r="AWH39" s="15"/>
      <c r="AWN39" s="118"/>
      <c r="AWO39" s="117"/>
      <c r="AWP39" s="105"/>
      <c r="AWQ39" s="117"/>
      <c r="AWY39" s="116"/>
      <c r="AXB39" s="15"/>
      <c r="AXC39" s="15"/>
      <c r="AXI39" s="118"/>
      <c r="AXJ39" s="117"/>
      <c r="AXK39" s="105"/>
      <c r="AXL39" s="117"/>
      <c r="AXT39" s="116"/>
      <c r="AXW39" s="15"/>
      <c r="AXX39" s="15"/>
      <c r="AYD39" s="118"/>
      <c r="AYE39" s="117"/>
      <c r="AYF39" s="105"/>
      <c r="AYG39" s="117"/>
      <c r="AYO39" s="116"/>
      <c r="AYR39" s="15"/>
      <c r="AYS39" s="15"/>
      <c r="AYY39" s="118"/>
      <c r="AYZ39" s="117"/>
      <c r="AZA39" s="105"/>
      <c r="AZB39" s="117"/>
      <c r="AZJ39" s="116"/>
      <c r="AZM39" s="15"/>
      <c r="AZN39" s="15"/>
      <c r="AZT39" s="118"/>
      <c r="AZU39" s="117"/>
      <c r="AZV39" s="105"/>
      <c r="AZW39" s="117"/>
      <c r="BAE39" s="116"/>
      <c r="BAH39" s="15"/>
      <c r="BAI39" s="15"/>
      <c r="BAO39" s="118"/>
      <c r="BAP39" s="117"/>
      <c r="BAQ39" s="105"/>
      <c r="BAR39" s="117"/>
      <c r="BAZ39" s="116"/>
      <c r="BBC39" s="15"/>
      <c r="BBD39" s="15"/>
      <c r="BBJ39" s="118"/>
      <c r="BBK39" s="117"/>
      <c r="BBL39" s="105"/>
      <c r="BBM39" s="117"/>
      <c r="BBU39" s="116"/>
      <c r="BBX39" s="15"/>
      <c r="BBY39" s="15"/>
      <c r="BCE39" s="118"/>
      <c r="BCF39" s="117"/>
      <c r="BCG39" s="105"/>
      <c r="BCH39" s="117"/>
      <c r="BCP39" s="116"/>
      <c r="BCS39" s="15"/>
      <c r="BCT39" s="15"/>
      <c r="BCZ39" s="118"/>
      <c r="BDA39" s="117"/>
      <c r="BDB39" s="105"/>
      <c r="BDC39" s="117"/>
      <c r="BDK39" s="116"/>
      <c r="BDN39" s="15"/>
      <c r="BDO39" s="15"/>
      <c r="BDU39" s="118"/>
      <c r="BDV39" s="117"/>
      <c r="BDW39" s="105"/>
      <c r="BDX39" s="117"/>
      <c r="BEF39" s="116"/>
      <c r="BEI39" s="15"/>
      <c r="BEJ39" s="15"/>
      <c r="BEP39" s="118"/>
      <c r="BEQ39" s="117"/>
      <c r="BER39" s="105"/>
      <c r="BES39" s="117"/>
      <c r="BFA39" s="116"/>
      <c r="BFD39" s="15"/>
      <c r="BFE39" s="15"/>
      <c r="BFK39" s="118"/>
      <c r="BFL39" s="117"/>
      <c r="BFM39" s="105"/>
      <c r="BFN39" s="117"/>
      <c r="BFV39" s="116"/>
      <c r="BFY39" s="15"/>
      <c r="BFZ39" s="15"/>
      <c r="BGF39" s="118"/>
      <c r="BGG39" s="117"/>
      <c r="BGH39" s="105"/>
      <c r="BGI39" s="117"/>
      <c r="BGQ39" s="116"/>
      <c r="BGT39" s="15"/>
      <c r="BGU39" s="15"/>
      <c r="BHA39" s="118"/>
      <c r="BHB39" s="117"/>
      <c r="BHC39" s="105"/>
      <c r="BHD39" s="117"/>
      <c r="BHL39" s="116"/>
      <c r="BHO39" s="15"/>
      <c r="BHP39" s="15"/>
      <c r="BHV39" s="118"/>
      <c r="BHW39" s="117"/>
      <c r="BHX39" s="105"/>
      <c r="BHY39" s="117"/>
      <c r="BIG39" s="116"/>
      <c r="BIJ39" s="15"/>
      <c r="BIK39" s="15"/>
      <c r="BIQ39" s="118"/>
      <c r="BIR39" s="117"/>
      <c r="BIS39" s="105"/>
      <c r="BIT39" s="117"/>
      <c r="BJB39" s="116"/>
      <c r="BJE39" s="15"/>
      <c r="BJF39" s="15"/>
      <c r="BJL39" s="118"/>
      <c r="BJM39" s="117"/>
      <c r="BJN39" s="105"/>
      <c r="BJO39" s="117"/>
      <c r="BJW39" s="116"/>
      <c r="BJZ39" s="15"/>
      <c r="BKA39" s="15"/>
      <c r="BKG39" s="118"/>
      <c r="BKH39" s="117"/>
      <c r="BKI39" s="105"/>
      <c r="BKJ39" s="117"/>
      <c r="BKR39" s="116"/>
      <c r="BKU39" s="15"/>
      <c r="BKV39" s="15"/>
      <c r="BLB39" s="118"/>
      <c r="BLC39" s="117"/>
      <c r="BLD39" s="105"/>
      <c r="BLE39" s="117"/>
      <c r="BLM39" s="116"/>
      <c r="BLP39" s="15"/>
      <c r="BLQ39" s="15"/>
      <c r="BLW39" s="118"/>
      <c r="BLX39" s="117"/>
      <c r="BLY39" s="105"/>
      <c r="BLZ39" s="117"/>
      <c r="BMH39" s="116"/>
      <c r="BMK39" s="15"/>
      <c r="BML39" s="15"/>
      <c r="BMR39" s="118"/>
      <c r="BMS39" s="117"/>
      <c r="BMT39" s="105"/>
      <c r="BMU39" s="117"/>
      <c r="BNC39" s="116"/>
      <c r="BNF39" s="15"/>
      <c r="BNG39" s="15"/>
      <c r="BNM39" s="118"/>
      <c r="BNN39" s="117"/>
      <c r="BNO39" s="105"/>
      <c r="BNP39" s="117"/>
      <c r="BNX39" s="116"/>
      <c r="BOA39" s="15"/>
      <c r="BOB39" s="15"/>
      <c r="BOH39" s="118"/>
      <c r="BOI39" s="117"/>
      <c r="BOJ39" s="105"/>
      <c r="BOK39" s="117"/>
      <c r="BOS39" s="116"/>
      <c r="BOV39" s="15"/>
      <c r="BOW39" s="15"/>
      <c r="BPC39" s="118"/>
      <c r="BPD39" s="117"/>
      <c r="BPE39" s="105"/>
      <c r="BPF39" s="117"/>
      <c r="BPN39" s="116"/>
      <c r="BPQ39" s="15"/>
      <c r="BPR39" s="15"/>
      <c r="BPX39" s="118"/>
      <c r="BPY39" s="117"/>
      <c r="BPZ39" s="105"/>
      <c r="BQA39" s="117"/>
      <c r="BQI39" s="116"/>
      <c r="BQL39" s="15"/>
      <c r="BQM39" s="15"/>
      <c r="BQS39" s="118"/>
      <c r="BQT39" s="117"/>
      <c r="BQU39" s="105"/>
      <c r="BQV39" s="117"/>
      <c r="BRD39" s="116"/>
      <c r="BRG39" s="15"/>
      <c r="BRH39" s="15"/>
      <c r="BRN39" s="118"/>
      <c r="BRO39" s="117"/>
      <c r="BRP39" s="105"/>
      <c r="BRQ39" s="117"/>
      <c r="BRY39" s="116"/>
      <c r="BSB39" s="15"/>
      <c r="BSC39" s="15"/>
      <c r="BSI39" s="118"/>
      <c r="BSJ39" s="117"/>
      <c r="BSK39" s="105"/>
      <c r="BSL39" s="117"/>
      <c r="BST39" s="116"/>
      <c r="BSW39" s="15"/>
      <c r="BSX39" s="15"/>
      <c r="BTD39" s="118"/>
      <c r="BTE39" s="117"/>
      <c r="BTF39" s="105"/>
      <c r="BTG39" s="117"/>
      <c r="BTO39" s="116"/>
      <c r="BTR39" s="15"/>
      <c r="BTS39" s="15"/>
      <c r="BTY39" s="118"/>
      <c r="BTZ39" s="117"/>
      <c r="BUA39" s="105"/>
      <c r="BUB39" s="117"/>
      <c r="BUJ39" s="116"/>
      <c r="BUM39" s="15"/>
      <c r="BUN39" s="15"/>
      <c r="BUT39" s="118"/>
      <c r="BUU39" s="117"/>
      <c r="BUV39" s="105"/>
      <c r="BUW39" s="117"/>
      <c r="BVE39" s="116"/>
      <c r="BVH39" s="15"/>
      <c r="BVI39" s="15"/>
      <c r="BVO39" s="118"/>
      <c r="BVP39" s="117"/>
      <c r="BVQ39" s="105"/>
      <c r="BVR39" s="117"/>
      <c r="BVZ39" s="116"/>
      <c r="BWC39" s="15"/>
      <c r="BWD39" s="15"/>
      <c r="BWJ39" s="118"/>
      <c r="BWK39" s="117"/>
      <c r="BWL39" s="105"/>
      <c r="BWM39" s="117"/>
      <c r="BWU39" s="116"/>
      <c r="BWX39" s="15"/>
      <c r="BWY39" s="15"/>
      <c r="BXE39" s="118"/>
      <c r="BXF39" s="117"/>
      <c r="BXG39" s="105"/>
      <c r="BXH39" s="117"/>
      <c r="BXP39" s="116"/>
      <c r="BXS39" s="15"/>
      <c r="BXT39" s="15"/>
      <c r="BXZ39" s="118"/>
      <c r="BYA39" s="117"/>
      <c r="BYB39" s="105"/>
      <c r="BYC39" s="117"/>
      <c r="BYK39" s="116"/>
      <c r="BYN39" s="15"/>
      <c r="BYO39" s="15"/>
      <c r="BYU39" s="118"/>
      <c r="BYV39" s="117"/>
      <c r="BYW39" s="105"/>
      <c r="BYX39" s="117"/>
      <c r="BZF39" s="116"/>
      <c r="BZI39" s="15"/>
      <c r="BZJ39" s="15"/>
      <c r="BZP39" s="118"/>
      <c r="BZQ39" s="117"/>
      <c r="BZR39" s="105"/>
      <c r="BZS39" s="117"/>
      <c r="CAA39" s="116"/>
      <c r="CAD39" s="15"/>
      <c r="CAE39" s="15"/>
      <c r="CAK39" s="118"/>
      <c r="CAL39" s="117"/>
      <c r="CAM39" s="105"/>
      <c r="CAN39" s="117"/>
      <c r="CAV39" s="116"/>
      <c r="CAY39" s="15"/>
      <c r="CAZ39" s="15"/>
      <c r="CBF39" s="118"/>
      <c r="CBG39" s="117"/>
      <c r="CBH39" s="105"/>
      <c r="CBI39" s="117"/>
      <c r="CBQ39" s="116"/>
      <c r="CBT39" s="15"/>
      <c r="CBU39" s="15"/>
      <c r="CCA39" s="118"/>
      <c r="CCB39" s="117"/>
      <c r="CCC39" s="105"/>
      <c r="CCD39" s="117"/>
      <c r="CCL39" s="116"/>
      <c r="CCO39" s="15"/>
      <c r="CCP39" s="15"/>
      <c r="CCV39" s="118"/>
      <c r="CCW39" s="117"/>
      <c r="CCX39" s="105"/>
      <c r="CCY39" s="117"/>
      <c r="CDG39" s="116"/>
      <c r="CDJ39" s="15"/>
      <c r="CDK39" s="15"/>
      <c r="CDQ39" s="118"/>
      <c r="CDR39" s="117"/>
      <c r="CDS39" s="105"/>
      <c r="CDT39" s="117"/>
      <c r="CEB39" s="116"/>
      <c r="CEE39" s="15"/>
      <c r="CEF39" s="15"/>
      <c r="CEL39" s="118"/>
      <c r="CEM39" s="117"/>
      <c r="CEN39" s="105"/>
      <c r="CEO39" s="117"/>
      <c r="CEW39" s="116"/>
      <c r="CEZ39" s="15"/>
      <c r="CFA39" s="15"/>
      <c r="CFG39" s="118"/>
      <c r="CFH39" s="117"/>
      <c r="CFI39" s="105"/>
      <c r="CFJ39" s="117"/>
      <c r="CFR39" s="116"/>
      <c r="CFU39" s="15"/>
      <c r="CFV39" s="15"/>
      <c r="CGB39" s="118"/>
      <c r="CGC39" s="117"/>
      <c r="CGD39" s="105"/>
      <c r="CGE39" s="117"/>
      <c r="CGM39" s="116"/>
      <c r="CGP39" s="15"/>
      <c r="CGQ39" s="15"/>
      <c r="CGW39" s="118"/>
      <c r="CGX39" s="117"/>
      <c r="CGY39" s="105"/>
      <c r="CGZ39" s="117"/>
      <c r="CHH39" s="116"/>
      <c r="CHK39" s="15"/>
      <c r="CHL39" s="15"/>
      <c r="CHR39" s="118"/>
      <c r="CHS39" s="117"/>
      <c r="CHT39" s="105"/>
      <c r="CHU39" s="117"/>
      <c r="CIC39" s="116"/>
      <c r="CIF39" s="15"/>
      <c r="CIG39" s="15"/>
      <c r="CIM39" s="118"/>
      <c r="CIN39" s="117"/>
      <c r="CIO39" s="105"/>
      <c r="CIP39" s="117"/>
      <c r="CIX39" s="116"/>
      <c r="CJA39" s="15"/>
      <c r="CJB39" s="15"/>
      <c r="CJH39" s="118"/>
      <c r="CJI39" s="117"/>
      <c r="CJJ39" s="105"/>
      <c r="CJK39" s="117"/>
      <c r="CJS39" s="116"/>
      <c r="CJV39" s="15"/>
      <c r="CJW39" s="15"/>
      <c r="CKC39" s="118"/>
      <c r="CKD39" s="117"/>
      <c r="CKE39" s="105"/>
      <c r="CKF39" s="117"/>
      <c r="CKN39" s="116"/>
      <c r="CKQ39" s="15"/>
      <c r="CKR39" s="15"/>
      <c r="CKX39" s="118"/>
      <c r="CKY39" s="117"/>
      <c r="CKZ39" s="105"/>
      <c r="CLA39" s="117"/>
      <c r="CLI39" s="116"/>
      <c r="CLL39" s="15"/>
      <c r="CLM39" s="15"/>
      <c r="CLS39" s="118"/>
      <c r="CLT39" s="117"/>
      <c r="CLU39" s="105"/>
      <c r="CLV39" s="117"/>
      <c r="CMD39" s="116"/>
      <c r="CMG39" s="15"/>
      <c r="CMH39" s="15"/>
      <c r="CMN39" s="118"/>
      <c r="CMO39" s="117"/>
      <c r="CMP39" s="105"/>
      <c r="CMQ39" s="117"/>
      <c r="CMY39" s="116"/>
      <c r="CNB39" s="15"/>
      <c r="CNC39" s="15"/>
      <c r="CNI39" s="118"/>
      <c r="CNJ39" s="117"/>
      <c r="CNK39" s="105"/>
      <c r="CNL39" s="117"/>
      <c r="CNT39" s="116"/>
      <c r="CNW39" s="15"/>
      <c r="CNX39" s="15"/>
      <c r="COD39" s="118"/>
      <c r="COE39" s="117"/>
      <c r="COF39" s="105"/>
      <c r="COG39" s="117"/>
      <c r="COO39" s="116"/>
      <c r="COR39" s="15"/>
      <c r="COS39" s="15"/>
      <c r="COY39" s="118"/>
      <c r="COZ39" s="117"/>
      <c r="CPA39" s="105"/>
      <c r="CPB39" s="117"/>
      <c r="CPJ39" s="116"/>
      <c r="CPM39" s="15"/>
      <c r="CPN39" s="15"/>
      <c r="CPT39" s="118"/>
      <c r="CPU39" s="117"/>
      <c r="CPV39" s="105"/>
      <c r="CPW39" s="117"/>
      <c r="CQE39" s="116"/>
      <c r="CQH39" s="15"/>
      <c r="CQI39" s="15"/>
      <c r="CQO39" s="118"/>
      <c r="CQP39" s="117"/>
      <c r="CQQ39" s="105"/>
      <c r="CQR39" s="117"/>
      <c r="CQZ39" s="116"/>
      <c r="CRC39" s="15"/>
      <c r="CRD39" s="15"/>
      <c r="CRJ39" s="118"/>
      <c r="CRK39" s="117"/>
      <c r="CRL39" s="105"/>
      <c r="CRM39" s="117"/>
      <c r="CRU39" s="116"/>
      <c r="CRX39" s="15"/>
      <c r="CRY39" s="15"/>
      <c r="CSE39" s="118"/>
      <c r="CSF39" s="117"/>
      <c r="CSG39" s="105"/>
      <c r="CSH39" s="117"/>
      <c r="CSP39" s="116"/>
      <c r="CSS39" s="15"/>
      <c r="CST39" s="15"/>
      <c r="CSZ39" s="118"/>
      <c r="CTA39" s="117"/>
      <c r="CTB39" s="105"/>
      <c r="CTC39" s="117"/>
      <c r="CTK39" s="116"/>
      <c r="CTN39" s="15"/>
      <c r="CTO39" s="15"/>
      <c r="CTU39" s="118"/>
      <c r="CTV39" s="117"/>
      <c r="CTW39" s="105"/>
      <c r="CTX39" s="117"/>
      <c r="CUF39" s="116"/>
      <c r="CUI39" s="15"/>
      <c r="CUJ39" s="15"/>
      <c r="CUP39" s="118"/>
      <c r="CUQ39" s="117"/>
      <c r="CUR39" s="105"/>
      <c r="CUS39" s="117"/>
      <c r="CVA39" s="116"/>
      <c r="CVD39" s="15"/>
      <c r="CVE39" s="15"/>
      <c r="CVK39" s="118"/>
      <c r="CVL39" s="117"/>
      <c r="CVM39" s="105"/>
      <c r="CVN39" s="117"/>
      <c r="CVV39" s="116"/>
      <c r="CVY39" s="15"/>
      <c r="CVZ39" s="15"/>
      <c r="CWF39" s="118"/>
      <c r="CWG39" s="117"/>
      <c r="CWH39" s="105"/>
      <c r="CWI39" s="117"/>
      <c r="CWQ39" s="116"/>
      <c r="CWT39" s="15"/>
      <c r="CWU39" s="15"/>
      <c r="CXA39" s="118"/>
      <c r="CXB39" s="117"/>
      <c r="CXC39" s="105"/>
      <c r="CXD39" s="117"/>
      <c r="CXL39" s="116"/>
      <c r="CXO39" s="15"/>
      <c r="CXP39" s="15"/>
      <c r="CXV39" s="118"/>
      <c r="CXW39" s="117"/>
      <c r="CXX39" s="105"/>
      <c r="CXY39" s="117"/>
      <c r="CYG39" s="116"/>
      <c r="CYJ39" s="15"/>
      <c r="CYK39" s="15"/>
      <c r="CYQ39" s="118"/>
      <c r="CYR39" s="117"/>
      <c r="CYS39" s="105"/>
      <c r="CYT39" s="117"/>
      <c r="CZB39" s="116"/>
      <c r="CZE39" s="15"/>
      <c r="CZF39" s="15"/>
      <c r="CZL39" s="118"/>
      <c r="CZM39" s="117"/>
      <c r="CZN39" s="105"/>
      <c r="CZO39" s="117"/>
      <c r="CZW39" s="116"/>
      <c r="CZZ39" s="15"/>
      <c r="DAA39" s="15"/>
      <c r="DAG39" s="118"/>
      <c r="DAH39" s="117"/>
      <c r="DAI39" s="105"/>
      <c r="DAJ39" s="117"/>
      <c r="DAR39" s="116"/>
      <c r="DAU39" s="15"/>
      <c r="DAV39" s="15"/>
      <c r="DBB39" s="118"/>
      <c r="DBC39" s="117"/>
      <c r="DBD39" s="105"/>
      <c r="DBE39" s="117"/>
      <c r="DBM39" s="116"/>
      <c r="DBP39" s="15"/>
      <c r="DBQ39" s="15"/>
      <c r="DBW39" s="118"/>
      <c r="DBX39" s="117"/>
      <c r="DBY39" s="105"/>
      <c r="DBZ39" s="117"/>
      <c r="DCH39" s="116"/>
      <c r="DCK39" s="15"/>
      <c r="DCL39" s="15"/>
      <c r="DCR39" s="118"/>
      <c r="DCS39" s="117"/>
      <c r="DCT39" s="105"/>
      <c r="DCU39" s="117"/>
      <c r="DDC39" s="116"/>
      <c r="DDF39" s="15"/>
      <c r="DDG39" s="15"/>
      <c r="DDM39" s="118"/>
      <c r="DDN39" s="117"/>
      <c r="DDO39" s="105"/>
      <c r="DDP39" s="117"/>
      <c r="DDX39" s="116"/>
      <c r="DEA39" s="15"/>
      <c r="DEB39" s="15"/>
      <c r="DEH39" s="118"/>
      <c r="DEI39" s="117"/>
      <c r="DEJ39" s="105"/>
      <c r="DEK39" s="117"/>
      <c r="DES39" s="116"/>
      <c r="DEV39" s="15"/>
      <c r="DEW39" s="15"/>
      <c r="DFC39" s="118"/>
      <c r="DFD39" s="117"/>
      <c r="DFE39" s="105"/>
      <c r="DFF39" s="117"/>
      <c r="DFN39" s="116"/>
      <c r="DFQ39" s="15"/>
      <c r="DFR39" s="15"/>
      <c r="DFX39" s="118"/>
      <c r="DFY39" s="117"/>
      <c r="DFZ39" s="105"/>
      <c r="DGA39" s="117"/>
      <c r="DGI39" s="116"/>
      <c r="DGL39" s="15"/>
      <c r="DGM39" s="15"/>
      <c r="DGS39" s="118"/>
      <c r="DGT39" s="117"/>
      <c r="DGU39" s="105"/>
      <c r="DGV39" s="117"/>
      <c r="DHD39" s="116"/>
      <c r="DHG39" s="15"/>
      <c r="DHH39" s="15"/>
      <c r="DHN39" s="118"/>
      <c r="DHO39" s="117"/>
      <c r="DHP39" s="105"/>
      <c r="DHQ39" s="117"/>
      <c r="DHY39" s="116"/>
      <c r="DIB39" s="15"/>
      <c r="DIC39" s="15"/>
      <c r="DII39" s="118"/>
      <c r="DIJ39" s="117"/>
      <c r="DIK39" s="105"/>
      <c r="DIL39" s="117"/>
      <c r="DIT39" s="116"/>
      <c r="DIW39" s="15"/>
      <c r="DIX39" s="15"/>
      <c r="DJD39" s="118"/>
      <c r="DJE39" s="117"/>
      <c r="DJF39" s="105"/>
      <c r="DJG39" s="117"/>
      <c r="DJO39" s="116"/>
      <c r="DJR39" s="15"/>
      <c r="DJS39" s="15"/>
      <c r="DJY39" s="118"/>
      <c r="DJZ39" s="117"/>
      <c r="DKA39" s="105"/>
      <c r="DKB39" s="117"/>
      <c r="DKJ39" s="116"/>
      <c r="DKM39" s="15"/>
      <c r="DKN39" s="15"/>
      <c r="DKT39" s="118"/>
      <c r="DKU39" s="117"/>
      <c r="DKV39" s="105"/>
      <c r="DKW39" s="117"/>
      <c r="DLE39" s="116"/>
      <c r="DLH39" s="15"/>
      <c r="DLI39" s="15"/>
      <c r="DLO39" s="118"/>
      <c r="DLP39" s="117"/>
      <c r="DLQ39" s="105"/>
      <c r="DLR39" s="117"/>
      <c r="DLZ39" s="116"/>
      <c r="DMC39" s="15"/>
      <c r="DMD39" s="15"/>
      <c r="DMJ39" s="118"/>
      <c r="DMK39" s="117"/>
      <c r="DML39" s="105"/>
      <c r="DMM39" s="117"/>
      <c r="DMU39" s="116"/>
      <c r="DMX39" s="15"/>
      <c r="DMY39" s="15"/>
      <c r="DNE39" s="118"/>
      <c r="DNF39" s="117"/>
      <c r="DNG39" s="105"/>
      <c r="DNH39" s="117"/>
      <c r="DNP39" s="116"/>
      <c r="DNS39" s="15"/>
      <c r="DNT39" s="15"/>
      <c r="DNZ39" s="118"/>
      <c r="DOA39" s="117"/>
      <c r="DOB39" s="105"/>
      <c r="DOC39" s="117"/>
      <c r="DOK39" s="116"/>
      <c r="DON39" s="15"/>
      <c r="DOO39" s="15"/>
      <c r="DOU39" s="118"/>
      <c r="DOV39" s="117"/>
      <c r="DOW39" s="105"/>
      <c r="DOX39" s="117"/>
      <c r="DPF39" s="116"/>
      <c r="DPI39" s="15"/>
      <c r="DPJ39" s="15"/>
      <c r="DPP39" s="118"/>
      <c r="DPQ39" s="117"/>
      <c r="DPR39" s="105"/>
      <c r="DPS39" s="117"/>
      <c r="DQA39" s="116"/>
      <c r="DQD39" s="15"/>
      <c r="DQE39" s="15"/>
      <c r="DQK39" s="118"/>
      <c r="DQL39" s="117"/>
      <c r="DQM39" s="105"/>
      <c r="DQN39" s="117"/>
      <c r="DQV39" s="116"/>
      <c r="DQY39" s="15"/>
      <c r="DQZ39" s="15"/>
      <c r="DRF39" s="118"/>
      <c r="DRG39" s="117"/>
      <c r="DRH39" s="105"/>
      <c r="DRI39" s="117"/>
      <c r="DRQ39" s="116"/>
      <c r="DRT39" s="15"/>
      <c r="DRU39" s="15"/>
      <c r="DSA39" s="118"/>
      <c r="DSB39" s="117"/>
      <c r="DSC39" s="105"/>
      <c r="DSD39" s="117"/>
      <c r="DSL39" s="116"/>
      <c r="DSO39" s="15"/>
      <c r="DSP39" s="15"/>
      <c r="DSV39" s="118"/>
      <c r="DSW39" s="117"/>
      <c r="DSX39" s="105"/>
      <c r="DSY39" s="117"/>
      <c r="DTG39" s="116"/>
      <c r="DTJ39" s="15"/>
      <c r="DTK39" s="15"/>
      <c r="DTQ39" s="118"/>
      <c r="DTR39" s="117"/>
      <c r="DTS39" s="105"/>
      <c r="DTT39" s="117"/>
      <c r="DUB39" s="116"/>
      <c r="DUE39" s="15"/>
      <c r="DUF39" s="15"/>
      <c r="DUL39" s="118"/>
      <c r="DUM39" s="117"/>
      <c r="DUN39" s="105"/>
      <c r="DUO39" s="117"/>
      <c r="DUW39" s="116"/>
      <c r="DUZ39" s="15"/>
      <c r="DVA39" s="15"/>
      <c r="DVG39" s="118"/>
      <c r="DVH39" s="117"/>
      <c r="DVI39" s="105"/>
      <c r="DVJ39" s="117"/>
      <c r="DVR39" s="116"/>
      <c r="DVU39" s="15"/>
      <c r="DVV39" s="15"/>
      <c r="DWB39" s="118"/>
      <c r="DWC39" s="117"/>
      <c r="DWD39" s="105"/>
      <c r="DWE39" s="117"/>
      <c r="DWM39" s="116"/>
      <c r="DWP39" s="15"/>
      <c r="DWQ39" s="15"/>
      <c r="DWW39" s="118"/>
      <c r="DWX39" s="117"/>
      <c r="DWY39" s="105"/>
      <c r="DWZ39" s="117"/>
      <c r="DXH39" s="116"/>
      <c r="DXK39" s="15"/>
      <c r="DXL39" s="15"/>
      <c r="DXR39" s="118"/>
      <c r="DXS39" s="117"/>
      <c r="DXT39" s="105"/>
      <c r="DXU39" s="117"/>
      <c r="DYC39" s="116"/>
      <c r="DYF39" s="15"/>
      <c r="DYG39" s="15"/>
      <c r="DYM39" s="118"/>
      <c r="DYN39" s="117"/>
      <c r="DYO39" s="105"/>
      <c r="DYP39" s="117"/>
      <c r="DYX39" s="116"/>
      <c r="DZA39" s="15"/>
      <c r="DZB39" s="15"/>
      <c r="DZH39" s="118"/>
      <c r="DZI39" s="117"/>
      <c r="DZJ39" s="105"/>
      <c r="DZK39" s="117"/>
      <c r="DZS39" s="116"/>
      <c r="DZV39" s="15"/>
      <c r="DZW39" s="15"/>
      <c r="EAC39" s="118"/>
      <c r="EAD39" s="117"/>
      <c r="EAE39" s="105"/>
      <c r="EAF39" s="117"/>
      <c r="EAN39" s="116"/>
      <c r="EAQ39" s="15"/>
      <c r="EAR39" s="15"/>
      <c r="EAX39" s="118"/>
      <c r="EAY39" s="117"/>
      <c r="EAZ39" s="105"/>
      <c r="EBA39" s="117"/>
      <c r="EBI39" s="116"/>
      <c r="EBL39" s="15"/>
      <c r="EBM39" s="15"/>
      <c r="EBS39" s="118"/>
      <c r="EBT39" s="117"/>
      <c r="EBU39" s="105"/>
      <c r="EBV39" s="117"/>
      <c r="ECD39" s="116"/>
      <c r="ECG39" s="15"/>
      <c r="ECH39" s="15"/>
      <c r="ECN39" s="118"/>
      <c r="ECO39" s="117"/>
      <c r="ECP39" s="105"/>
      <c r="ECQ39" s="117"/>
      <c r="ECY39" s="116"/>
      <c r="EDB39" s="15"/>
      <c r="EDC39" s="15"/>
      <c r="EDI39" s="118"/>
      <c r="EDJ39" s="117"/>
      <c r="EDK39" s="105"/>
      <c r="EDL39" s="117"/>
      <c r="EDT39" s="116"/>
      <c r="EDW39" s="15"/>
      <c r="EDX39" s="15"/>
      <c r="EED39" s="118"/>
      <c r="EEE39" s="117"/>
      <c r="EEF39" s="105"/>
      <c r="EEG39" s="117"/>
      <c r="EEO39" s="116"/>
      <c r="EER39" s="15"/>
      <c r="EES39" s="15"/>
      <c r="EEY39" s="118"/>
      <c r="EEZ39" s="117"/>
      <c r="EFA39" s="105"/>
      <c r="EFB39" s="117"/>
      <c r="EFJ39" s="116"/>
      <c r="EFM39" s="15"/>
      <c r="EFN39" s="15"/>
      <c r="EFT39" s="118"/>
      <c r="EFU39" s="117"/>
      <c r="EFV39" s="105"/>
      <c r="EFW39" s="117"/>
      <c r="EGE39" s="116"/>
      <c r="EGH39" s="15"/>
      <c r="EGI39" s="15"/>
      <c r="EGO39" s="118"/>
      <c r="EGP39" s="117"/>
      <c r="EGQ39" s="105"/>
      <c r="EGR39" s="117"/>
      <c r="EGZ39" s="116"/>
      <c r="EHC39" s="15"/>
      <c r="EHD39" s="15"/>
      <c r="EHJ39" s="118"/>
      <c r="EHK39" s="117"/>
      <c r="EHL39" s="105"/>
      <c r="EHM39" s="117"/>
      <c r="EHU39" s="116"/>
      <c r="EHX39" s="15"/>
      <c r="EHY39" s="15"/>
      <c r="EIE39" s="118"/>
      <c r="EIF39" s="117"/>
      <c r="EIG39" s="105"/>
      <c r="EIH39" s="117"/>
      <c r="EIP39" s="116"/>
      <c r="EIS39" s="15"/>
      <c r="EIT39" s="15"/>
      <c r="EIZ39" s="118"/>
      <c r="EJA39" s="117"/>
      <c r="EJB39" s="105"/>
      <c r="EJC39" s="117"/>
      <c r="EJK39" s="116"/>
      <c r="EJN39" s="15"/>
      <c r="EJO39" s="15"/>
      <c r="EJU39" s="118"/>
      <c r="EJV39" s="117"/>
      <c r="EJW39" s="105"/>
      <c r="EJX39" s="117"/>
      <c r="EKF39" s="116"/>
      <c r="EKI39" s="15"/>
      <c r="EKJ39" s="15"/>
      <c r="EKP39" s="118"/>
      <c r="EKQ39" s="117"/>
      <c r="EKR39" s="105"/>
      <c r="EKS39" s="117"/>
      <c r="ELA39" s="116"/>
      <c r="ELD39" s="15"/>
      <c r="ELE39" s="15"/>
      <c r="ELK39" s="118"/>
      <c r="ELL39" s="117"/>
      <c r="ELM39" s="105"/>
      <c r="ELN39" s="117"/>
      <c r="ELV39" s="116"/>
      <c r="ELY39" s="15"/>
      <c r="ELZ39" s="15"/>
      <c r="EMF39" s="118"/>
      <c r="EMG39" s="117"/>
      <c r="EMH39" s="105"/>
      <c r="EMI39" s="117"/>
      <c r="EMQ39" s="116"/>
      <c r="EMT39" s="15"/>
      <c r="EMU39" s="15"/>
      <c r="ENA39" s="118"/>
      <c r="ENB39" s="117"/>
      <c r="ENC39" s="105"/>
      <c r="END39" s="117"/>
      <c r="ENL39" s="116"/>
      <c r="ENO39" s="15"/>
      <c r="ENP39" s="15"/>
      <c r="ENV39" s="118"/>
      <c r="ENW39" s="117"/>
      <c r="ENX39" s="105"/>
      <c r="ENY39" s="117"/>
      <c r="EOG39" s="116"/>
      <c r="EOJ39" s="15"/>
      <c r="EOK39" s="15"/>
      <c r="EOQ39" s="118"/>
      <c r="EOR39" s="117"/>
      <c r="EOS39" s="105"/>
      <c r="EOT39" s="117"/>
      <c r="EPB39" s="116"/>
      <c r="EPE39" s="15"/>
      <c r="EPF39" s="15"/>
      <c r="EPL39" s="118"/>
      <c r="EPM39" s="117"/>
      <c r="EPN39" s="105"/>
      <c r="EPO39" s="117"/>
      <c r="EPW39" s="116"/>
      <c r="EPZ39" s="15"/>
      <c r="EQA39" s="15"/>
      <c r="EQG39" s="118"/>
      <c r="EQH39" s="117"/>
      <c r="EQI39" s="105"/>
      <c r="EQJ39" s="117"/>
      <c r="EQR39" s="116"/>
      <c r="EQU39" s="15"/>
      <c r="EQV39" s="15"/>
      <c r="ERB39" s="118"/>
      <c r="ERC39" s="117"/>
      <c r="ERD39" s="105"/>
      <c r="ERE39" s="117"/>
      <c r="ERM39" s="116"/>
      <c r="ERP39" s="15"/>
      <c r="ERQ39" s="15"/>
      <c r="ERW39" s="118"/>
      <c r="ERX39" s="117"/>
      <c r="ERY39" s="105"/>
      <c r="ERZ39" s="117"/>
      <c r="ESH39" s="116"/>
      <c r="ESK39" s="15"/>
      <c r="ESL39" s="15"/>
      <c r="ESR39" s="118"/>
      <c r="ESS39" s="117"/>
      <c r="EST39" s="105"/>
      <c r="ESU39" s="117"/>
      <c r="ETC39" s="116"/>
      <c r="ETF39" s="15"/>
      <c r="ETG39" s="15"/>
      <c r="ETM39" s="118"/>
      <c r="ETN39" s="117"/>
      <c r="ETO39" s="105"/>
      <c r="ETP39" s="117"/>
      <c r="ETX39" s="116"/>
      <c r="EUA39" s="15"/>
      <c r="EUB39" s="15"/>
      <c r="EUH39" s="118"/>
      <c r="EUI39" s="117"/>
      <c r="EUJ39" s="105"/>
      <c r="EUK39" s="117"/>
      <c r="EUS39" s="116"/>
      <c r="EUV39" s="15"/>
      <c r="EUW39" s="15"/>
      <c r="EVC39" s="118"/>
      <c r="EVD39" s="117"/>
      <c r="EVE39" s="105"/>
      <c r="EVF39" s="117"/>
      <c r="EVN39" s="116"/>
      <c r="EVQ39" s="15"/>
      <c r="EVR39" s="15"/>
      <c r="EVX39" s="118"/>
      <c r="EVY39" s="117"/>
      <c r="EVZ39" s="105"/>
      <c r="EWA39" s="117"/>
      <c r="EWI39" s="116"/>
      <c r="EWL39" s="15"/>
      <c r="EWM39" s="15"/>
      <c r="EWS39" s="118"/>
      <c r="EWT39" s="117"/>
      <c r="EWU39" s="105"/>
      <c r="EWV39" s="117"/>
      <c r="EXD39" s="116"/>
      <c r="EXG39" s="15"/>
      <c r="EXH39" s="15"/>
      <c r="EXN39" s="118"/>
      <c r="EXO39" s="117"/>
      <c r="EXP39" s="105"/>
      <c r="EXQ39" s="117"/>
      <c r="EXY39" s="116"/>
      <c r="EYB39" s="15"/>
      <c r="EYC39" s="15"/>
      <c r="EYI39" s="118"/>
      <c r="EYJ39" s="117"/>
      <c r="EYK39" s="105"/>
      <c r="EYL39" s="117"/>
      <c r="EYT39" s="116"/>
      <c r="EYW39" s="15"/>
      <c r="EYX39" s="15"/>
      <c r="EZD39" s="118"/>
      <c r="EZE39" s="117"/>
      <c r="EZF39" s="105"/>
      <c r="EZG39" s="117"/>
      <c r="EZO39" s="116"/>
      <c r="EZR39" s="15"/>
      <c r="EZS39" s="15"/>
      <c r="EZY39" s="118"/>
      <c r="EZZ39" s="117"/>
      <c r="FAA39" s="105"/>
      <c r="FAB39" s="117"/>
      <c r="FAJ39" s="116"/>
      <c r="FAM39" s="15"/>
      <c r="FAN39" s="15"/>
      <c r="FAT39" s="118"/>
      <c r="FAU39" s="117"/>
      <c r="FAV39" s="105"/>
      <c r="FAW39" s="117"/>
      <c r="FBE39" s="116"/>
      <c r="FBH39" s="15"/>
      <c r="FBI39" s="15"/>
      <c r="FBO39" s="118"/>
      <c r="FBP39" s="117"/>
      <c r="FBQ39" s="105"/>
      <c r="FBR39" s="117"/>
      <c r="FBZ39" s="116"/>
      <c r="FCC39" s="15"/>
      <c r="FCD39" s="15"/>
      <c r="FCJ39" s="118"/>
      <c r="FCK39" s="117"/>
      <c r="FCL39" s="105"/>
      <c r="FCM39" s="117"/>
      <c r="FCU39" s="116"/>
      <c r="FCX39" s="15"/>
      <c r="FCY39" s="15"/>
      <c r="FDE39" s="118"/>
      <c r="FDF39" s="117"/>
      <c r="FDG39" s="105"/>
      <c r="FDH39" s="117"/>
      <c r="FDP39" s="116"/>
      <c r="FDS39" s="15"/>
      <c r="FDT39" s="15"/>
      <c r="FDZ39" s="118"/>
      <c r="FEA39" s="117"/>
      <c r="FEB39" s="105"/>
      <c r="FEC39" s="117"/>
      <c r="FEK39" s="116"/>
      <c r="FEN39" s="15"/>
      <c r="FEO39" s="15"/>
      <c r="FEU39" s="118"/>
      <c r="FEV39" s="117"/>
      <c r="FEW39" s="105"/>
      <c r="FEX39" s="117"/>
      <c r="FFF39" s="116"/>
      <c r="FFI39" s="15"/>
      <c r="FFJ39" s="15"/>
      <c r="FFP39" s="118"/>
      <c r="FFQ39" s="117"/>
      <c r="FFR39" s="105"/>
      <c r="FFS39" s="117"/>
      <c r="FGA39" s="116"/>
      <c r="FGD39" s="15"/>
      <c r="FGE39" s="15"/>
      <c r="FGK39" s="118"/>
      <c r="FGL39" s="117"/>
      <c r="FGM39" s="105"/>
      <c r="FGN39" s="117"/>
      <c r="FGV39" s="116"/>
      <c r="FGY39" s="15"/>
      <c r="FGZ39" s="15"/>
      <c r="FHF39" s="118"/>
      <c r="FHG39" s="117"/>
      <c r="FHH39" s="105"/>
      <c r="FHI39" s="117"/>
      <c r="FHQ39" s="116"/>
      <c r="FHT39" s="15"/>
      <c r="FHU39" s="15"/>
      <c r="FIA39" s="118"/>
      <c r="FIB39" s="117"/>
      <c r="FIC39" s="105"/>
      <c r="FID39" s="117"/>
      <c r="FIL39" s="116"/>
      <c r="FIO39" s="15"/>
      <c r="FIP39" s="15"/>
      <c r="FIV39" s="118"/>
      <c r="FIW39" s="117"/>
      <c r="FIX39" s="105"/>
      <c r="FIY39" s="117"/>
      <c r="FJG39" s="116"/>
      <c r="FJJ39" s="15"/>
      <c r="FJK39" s="15"/>
      <c r="FJQ39" s="118"/>
      <c r="FJR39" s="117"/>
      <c r="FJS39" s="105"/>
      <c r="FJT39" s="117"/>
      <c r="FKB39" s="116"/>
      <c r="FKE39" s="15"/>
      <c r="FKF39" s="15"/>
      <c r="FKL39" s="118"/>
      <c r="FKM39" s="117"/>
      <c r="FKN39" s="105"/>
      <c r="FKO39" s="117"/>
      <c r="FKW39" s="116"/>
      <c r="FKZ39" s="15"/>
      <c r="FLA39" s="15"/>
      <c r="FLG39" s="118"/>
      <c r="FLH39" s="117"/>
      <c r="FLI39" s="105"/>
      <c r="FLJ39" s="117"/>
      <c r="FLR39" s="116"/>
      <c r="FLU39" s="15"/>
      <c r="FLV39" s="15"/>
      <c r="FMB39" s="118"/>
      <c r="FMC39" s="117"/>
      <c r="FMD39" s="105"/>
      <c r="FME39" s="117"/>
      <c r="FMM39" s="116"/>
      <c r="FMP39" s="15"/>
      <c r="FMQ39" s="15"/>
      <c r="FMW39" s="118"/>
      <c r="FMX39" s="117"/>
      <c r="FMY39" s="105"/>
      <c r="FMZ39" s="117"/>
      <c r="FNH39" s="116"/>
      <c r="FNK39" s="15"/>
      <c r="FNL39" s="15"/>
      <c r="FNR39" s="118"/>
      <c r="FNS39" s="117"/>
      <c r="FNT39" s="105"/>
      <c r="FNU39" s="117"/>
      <c r="FOC39" s="116"/>
      <c r="FOF39" s="15"/>
      <c r="FOG39" s="15"/>
      <c r="FOM39" s="118"/>
      <c r="FON39" s="117"/>
      <c r="FOO39" s="105"/>
      <c r="FOP39" s="117"/>
      <c r="FOX39" s="116"/>
      <c r="FPA39" s="15"/>
      <c r="FPB39" s="15"/>
      <c r="FPH39" s="118"/>
      <c r="FPI39" s="117"/>
      <c r="FPJ39" s="105"/>
      <c r="FPK39" s="117"/>
      <c r="FPS39" s="116"/>
      <c r="FPV39" s="15"/>
      <c r="FPW39" s="15"/>
      <c r="FQC39" s="118"/>
      <c r="FQD39" s="117"/>
      <c r="FQE39" s="105"/>
      <c r="FQF39" s="117"/>
      <c r="FQN39" s="116"/>
      <c r="FQQ39" s="15"/>
      <c r="FQR39" s="15"/>
      <c r="FQX39" s="118"/>
      <c r="FQY39" s="117"/>
      <c r="FQZ39" s="105"/>
      <c r="FRA39" s="117"/>
      <c r="FRI39" s="116"/>
      <c r="FRL39" s="15"/>
      <c r="FRM39" s="15"/>
      <c r="FRS39" s="118"/>
      <c r="FRT39" s="117"/>
      <c r="FRU39" s="105"/>
      <c r="FRV39" s="117"/>
      <c r="FSD39" s="116"/>
      <c r="FSG39" s="15"/>
      <c r="FSH39" s="15"/>
      <c r="FSN39" s="118"/>
      <c r="FSO39" s="117"/>
      <c r="FSP39" s="105"/>
      <c r="FSQ39" s="117"/>
      <c r="FSY39" s="116"/>
      <c r="FTB39" s="15"/>
      <c r="FTC39" s="15"/>
      <c r="FTI39" s="118"/>
      <c r="FTJ39" s="117"/>
      <c r="FTK39" s="105"/>
      <c r="FTL39" s="117"/>
      <c r="FTT39" s="116"/>
      <c r="FTW39" s="15"/>
      <c r="FTX39" s="15"/>
      <c r="FUD39" s="118"/>
      <c r="FUE39" s="117"/>
      <c r="FUF39" s="105"/>
      <c r="FUG39" s="117"/>
      <c r="FUO39" s="116"/>
      <c r="FUR39" s="15"/>
      <c r="FUS39" s="15"/>
      <c r="FUY39" s="118"/>
      <c r="FUZ39" s="117"/>
      <c r="FVA39" s="105"/>
      <c r="FVB39" s="117"/>
      <c r="FVJ39" s="116"/>
      <c r="FVM39" s="15"/>
      <c r="FVN39" s="15"/>
      <c r="FVT39" s="118"/>
      <c r="FVU39" s="117"/>
      <c r="FVV39" s="105"/>
      <c r="FVW39" s="117"/>
      <c r="FWE39" s="116"/>
      <c r="FWH39" s="15"/>
      <c r="FWI39" s="15"/>
      <c r="FWO39" s="118"/>
      <c r="FWP39" s="117"/>
      <c r="FWQ39" s="105"/>
      <c r="FWR39" s="117"/>
      <c r="FWZ39" s="116"/>
      <c r="FXC39" s="15"/>
      <c r="FXD39" s="15"/>
      <c r="FXJ39" s="118"/>
      <c r="FXK39" s="117"/>
      <c r="FXL39" s="105"/>
      <c r="FXM39" s="117"/>
      <c r="FXU39" s="116"/>
      <c r="FXX39" s="15"/>
      <c r="FXY39" s="15"/>
      <c r="FYE39" s="118"/>
      <c r="FYF39" s="117"/>
      <c r="FYG39" s="105"/>
      <c r="FYH39" s="117"/>
      <c r="FYP39" s="116"/>
      <c r="FYS39" s="15"/>
      <c r="FYT39" s="15"/>
      <c r="FYZ39" s="118"/>
      <c r="FZA39" s="117"/>
      <c r="FZB39" s="105"/>
      <c r="FZC39" s="117"/>
      <c r="FZK39" s="116"/>
      <c r="FZN39" s="15"/>
      <c r="FZO39" s="15"/>
      <c r="FZU39" s="118"/>
      <c r="FZV39" s="117"/>
      <c r="FZW39" s="105"/>
      <c r="FZX39" s="117"/>
      <c r="GAF39" s="116"/>
      <c r="GAI39" s="15"/>
      <c r="GAJ39" s="15"/>
      <c r="GAP39" s="118"/>
      <c r="GAQ39" s="117"/>
      <c r="GAR39" s="105"/>
      <c r="GAS39" s="117"/>
      <c r="GBA39" s="116"/>
      <c r="GBD39" s="15"/>
      <c r="GBE39" s="15"/>
      <c r="GBK39" s="118"/>
      <c r="GBL39" s="117"/>
      <c r="GBM39" s="105"/>
      <c r="GBN39" s="117"/>
      <c r="GBV39" s="116"/>
      <c r="GBY39" s="15"/>
      <c r="GBZ39" s="15"/>
      <c r="GCF39" s="118"/>
      <c r="GCG39" s="117"/>
      <c r="GCH39" s="105"/>
      <c r="GCI39" s="117"/>
      <c r="GCQ39" s="116"/>
      <c r="GCT39" s="15"/>
      <c r="GCU39" s="15"/>
      <c r="GDA39" s="118"/>
      <c r="GDB39" s="117"/>
      <c r="GDC39" s="105"/>
      <c r="GDD39" s="117"/>
      <c r="GDL39" s="116"/>
      <c r="GDO39" s="15"/>
      <c r="GDP39" s="15"/>
      <c r="GDV39" s="118"/>
      <c r="GDW39" s="117"/>
      <c r="GDX39" s="105"/>
      <c r="GDY39" s="117"/>
      <c r="GEG39" s="116"/>
      <c r="GEJ39" s="15"/>
      <c r="GEK39" s="15"/>
      <c r="GEQ39" s="118"/>
      <c r="GER39" s="117"/>
      <c r="GES39" s="105"/>
      <c r="GET39" s="117"/>
      <c r="GFB39" s="116"/>
      <c r="GFE39" s="15"/>
      <c r="GFF39" s="15"/>
      <c r="GFL39" s="118"/>
      <c r="GFM39" s="117"/>
      <c r="GFN39" s="105"/>
      <c r="GFO39" s="117"/>
      <c r="GFW39" s="116"/>
      <c r="GFZ39" s="15"/>
      <c r="GGA39" s="15"/>
      <c r="GGG39" s="118"/>
      <c r="GGH39" s="117"/>
      <c r="GGI39" s="105"/>
      <c r="GGJ39" s="117"/>
      <c r="GGR39" s="116"/>
      <c r="GGU39" s="15"/>
      <c r="GGV39" s="15"/>
      <c r="GHB39" s="118"/>
      <c r="GHC39" s="117"/>
      <c r="GHD39" s="105"/>
      <c r="GHE39" s="117"/>
      <c r="GHM39" s="116"/>
      <c r="GHP39" s="15"/>
      <c r="GHQ39" s="15"/>
      <c r="GHW39" s="118"/>
      <c r="GHX39" s="117"/>
      <c r="GHY39" s="105"/>
      <c r="GHZ39" s="117"/>
      <c r="GIH39" s="116"/>
      <c r="GIK39" s="15"/>
      <c r="GIL39" s="15"/>
      <c r="GIR39" s="118"/>
      <c r="GIS39" s="117"/>
      <c r="GIT39" s="105"/>
      <c r="GIU39" s="117"/>
      <c r="GJC39" s="116"/>
      <c r="GJF39" s="15"/>
      <c r="GJG39" s="15"/>
      <c r="GJM39" s="118"/>
      <c r="GJN39" s="117"/>
      <c r="GJO39" s="105"/>
      <c r="GJP39" s="117"/>
      <c r="GJX39" s="116"/>
      <c r="GKA39" s="15"/>
      <c r="GKB39" s="15"/>
      <c r="GKH39" s="118"/>
      <c r="GKI39" s="117"/>
      <c r="GKJ39" s="105"/>
      <c r="GKK39" s="117"/>
      <c r="GKS39" s="116"/>
      <c r="GKV39" s="15"/>
      <c r="GKW39" s="15"/>
      <c r="GLC39" s="118"/>
      <c r="GLD39" s="117"/>
      <c r="GLE39" s="105"/>
      <c r="GLF39" s="117"/>
      <c r="GLN39" s="116"/>
      <c r="GLQ39" s="15"/>
      <c r="GLR39" s="15"/>
      <c r="GLX39" s="118"/>
      <c r="GLY39" s="117"/>
      <c r="GLZ39" s="105"/>
      <c r="GMA39" s="117"/>
      <c r="GMI39" s="116"/>
      <c r="GML39" s="15"/>
      <c r="GMM39" s="15"/>
      <c r="GMS39" s="118"/>
      <c r="GMT39" s="117"/>
      <c r="GMU39" s="105"/>
      <c r="GMV39" s="117"/>
      <c r="GND39" s="116"/>
      <c r="GNG39" s="15"/>
      <c r="GNH39" s="15"/>
      <c r="GNN39" s="118"/>
      <c r="GNO39" s="117"/>
      <c r="GNP39" s="105"/>
      <c r="GNQ39" s="117"/>
      <c r="GNY39" s="116"/>
      <c r="GOB39" s="15"/>
      <c r="GOC39" s="15"/>
      <c r="GOI39" s="118"/>
      <c r="GOJ39" s="117"/>
      <c r="GOK39" s="105"/>
      <c r="GOL39" s="117"/>
      <c r="GOT39" s="116"/>
      <c r="GOW39" s="15"/>
      <c r="GOX39" s="15"/>
      <c r="GPD39" s="118"/>
      <c r="GPE39" s="117"/>
      <c r="GPF39" s="105"/>
      <c r="GPG39" s="117"/>
      <c r="GPO39" s="116"/>
      <c r="GPR39" s="15"/>
      <c r="GPS39" s="15"/>
      <c r="GPY39" s="118"/>
      <c r="GPZ39" s="117"/>
      <c r="GQA39" s="105"/>
      <c r="GQB39" s="117"/>
      <c r="GQJ39" s="116"/>
      <c r="GQM39" s="15"/>
      <c r="GQN39" s="15"/>
      <c r="GQT39" s="118"/>
      <c r="GQU39" s="117"/>
      <c r="GQV39" s="105"/>
      <c r="GQW39" s="117"/>
      <c r="GRE39" s="116"/>
      <c r="GRH39" s="15"/>
      <c r="GRI39" s="15"/>
      <c r="GRO39" s="118"/>
      <c r="GRP39" s="117"/>
      <c r="GRQ39" s="105"/>
      <c r="GRR39" s="117"/>
      <c r="GRZ39" s="116"/>
      <c r="GSC39" s="15"/>
      <c r="GSD39" s="15"/>
      <c r="GSJ39" s="118"/>
      <c r="GSK39" s="117"/>
      <c r="GSL39" s="105"/>
      <c r="GSM39" s="117"/>
      <c r="GSU39" s="116"/>
      <c r="GSX39" s="15"/>
      <c r="GSY39" s="15"/>
      <c r="GTE39" s="118"/>
      <c r="GTF39" s="117"/>
      <c r="GTG39" s="105"/>
      <c r="GTH39" s="117"/>
      <c r="GTP39" s="116"/>
      <c r="GTS39" s="15"/>
      <c r="GTT39" s="15"/>
      <c r="GTZ39" s="118"/>
      <c r="GUA39" s="117"/>
      <c r="GUB39" s="105"/>
      <c r="GUC39" s="117"/>
      <c r="GUK39" s="116"/>
      <c r="GUN39" s="15"/>
      <c r="GUO39" s="15"/>
      <c r="GUU39" s="118"/>
      <c r="GUV39" s="117"/>
      <c r="GUW39" s="105"/>
      <c r="GUX39" s="117"/>
      <c r="GVF39" s="116"/>
      <c r="GVI39" s="15"/>
      <c r="GVJ39" s="15"/>
      <c r="GVP39" s="118"/>
      <c r="GVQ39" s="117"/>
      <c r="GVR39" s="105"/>
      <c r="GVS39" s="117"/>
      <c r="GWA39" s="116"/>
      <c r="GWD39" s="15"/>
      <c r="GWE39" s="15"/>
      <c r="GWK39" s="118"/>
      <c r="GWL39" s="117"/>
      <c r="GWM39" s="105"/>
      <c r="GWN39" s="117"/>
      <c r="GWV39" s="116"/>
      <c r="GWY39" s="15"/>
      <c r="GWZ39" s="15"/>
      <c r="GXF39" s="118"/>
      <c r="GXG39" s="117"/>
      <c r="GXH39" s="105"/>
      <c r="GXI39" s="117"/>
      <c r="GXQ39" s="116"/>
      <c r="GXT39" s="15"/>
      <c r="GXU39" s="15"/>
      <c r="GYA39" s="118"/>
      <c r="GYB39" s="117"/>
      <c r="GYC39" s="105"/>
      <c r="GYD39" s="117"/>
      <c r="GYL39" s="116"/>
      <c r="GYO39" s="15"/>
      <c r="GYP39" s="15"/>
      <c r="GYV39" s="118"/>
      <c r="GYW39" s="117"/>
      <c r="GYX39" s="105"/>
      <c r="GYY39" s="117"/>
      <c r="GZG39" s="116"/>
      <c r="GZJ39" s="15"/>
      <c r="GZK39" s="15"/>
      <c r="GZQ39" s="118"/>
      <c r="GZR39" s="117"/>
      <c r="GZS39" s="105"/>
      <c r="GZT39" s="117"/>
      <c r="HAB39" s="116"/>
      <c r="HAE39" s="15"/>
      <c r="HAF39" s="15"/>
      <c r="HAL39" s="118"/>
      <c r="HAM39" s="117"/>
      <c r="HAN39" s="105"/>
      <c r="HAO39" s="117"/>
      <c r="HAW39" s="116"/>
      <c r="HAZ39" s="15"/>
      <c r="HBA39" s="15"/>
      <c r="HBG39" s="118"/>
      <c r="HBH39" s="117"/>
      <c r="HBI39" s="105"/>
      <c r="HBJ39" s="117"/>
      <c r="HBR39" s="116"/>
      <c r="HBU39" s="15"/>
      <c r="HBV39" s="15"/>
      <c r="HCB39" s="118"/>
      <c r="HCC39" s="117"/>
      <c r="HCD39" s="105"/>
      <c r="HCE39" s="117"/>
      <c r="HCM39" s="116"/>
      <c r="HCP39" s="15"/>
      <c r="HCQ39" s="15"/>
      <c r="HCW39" s="118"/>
      <c r="HCX39" s="117"/>
      <c r="HCY39" s="105"/>
      <c r="HCZ39" s="117"/>
      <c r="HDH39" s="116"/>
      <c r="HDK39" s="15"/>
      <c r="HDL39" s="15"/>
      <c r="HDR39" s="118"/>
      <c r="HDS39" s="117"/>
      <c r="HDT39" s="105"/>
      <c r="HDU39" s="117"/>
      <c r="HEC39" s="116"/>
      <c r="HEF39" s="15"/>
      <c r="HEG39" s="15"/>
      <c r="HEM39" s="118"/>
      <c r="HEN39" s="117"/>
      <c r="HEO39" s="105"/>
      <c r="HEP39" s="117"/>
      <c r="HEX39" s="116"/>
      <c r="HFA39" s="15"/>
      <c r="HFB39" s="15"/>
      <c r="HFH39" s="118"/>
      <c r="HFI39" s="117"/>
      <c r="HFJ39" s="105"/>
      <c r="HFK39" s="117"/>
      <c r="HFS39" s="116"/>
      <c r="HFV39" s="15"/>
      <c r="HFW39" s="15"/>
      <c r="HGC39" s="118"/>
      <c r="HGD39" s="117"/>
      <c r="HGE39" s="105"/>
      <c r="HGF39" s="117"/>
      <c r="HGN39" s="116"/>
      <c r="HGQ39" s="15"/>
      <c r="HGR39" s="15"/>
      <c r="HGX39" s="118"/>
      <c r="HGY39" s="117"/>
      <c r="HGZ39" s="105"/>
      <c r="HHA39" s="117"/>
      <c r="HHI39" s="116"/>
      <c r="HHL39" s="15"/>
      <c r="HHM39" s="15"/>
      <c r="HHS39" s="118"/>
      <c r="HHT39" s="117"/>
      <c r="HHU39" s="105"/>
      <c r="HHV39" s="117"/>
      <c r="HID39" s="116"/>
      <c r="HIG39" s="15"/>
      <c r="HIH39" s="15"/>
      <c r="HIN39" s="118"/>
      <c r="HIO39" s="117"/>
      <c r="HIP39" s="105"/>
      <c r="HIQ39" s="117"/>
      <c r="HIY39" s="116"/>
      <c r="HJB39" s="15"/>
      <c r="HJC39" s="15"/>
      <c r="HJI39" s="118"/>
      <c r="HJJ39" s="117"/>
      <c r="HJK39" s="105"/>
      <c r="HJL39" s="117"/>
      <c r="HJT39" s="116"/>
      <c r="HJW39" s="15"/>
      <c r="HJX39" s="15"/>
      <c r="HKD39" s="118"/>
      <c r="HKE39" s="117"/>
      <c r="HKF39" s="105"/>
      <c r="HKG39" s="117"/>
      <c r="HKO39" s="116"/>
      <c r="HKR39" s="15"/>
      <c r="HKS39" s="15"/>
      <c r="HKY39" s="118"/>
      <c r="HKZ39" s="117"/>
      <c r="HLA39" s="105"/>
      <c r="HLB39" s="117"/>
      <c r="HLJ39" s="116"/>
      <c r="HLM39" s="15"/>
      <c r="HLN39" s="15"/>
      <c r="HLT39" s="118"/>
      <c r="HLU39" s="117"/>
      <c r="HLV39" s="105"/>
      <c r="HLW39" s="117"/>
      <c r="HME39" s="116"/>
      <c r="HMH39" s="15"/>
      <c r="HMI39" s="15"/>
      <c r="HMO39" s="118"/>
      <c r="HMP39" s="117"/>
      <c r="HMQ39" s="105"/>
      <c r="HMR39" s="117"/>
      <c r="HMZ39" s="116"/>
      <c r="HNC39" s="15"/>
      <c r="HND39" s="15"/>
      <c r="HNJ39" s="118"/>
      <c r="HNK39" s="117"/>
      <c r="HNL39" s="105"/>
      <c r="HNM39" s="117"/>
      <c r="HNU39" s="116"/>
      <c r="HNX39" s="15"/>
      <c r="HNY39" s="15"/>
      <c r="HOE39" s="118"/>
      <c r="HOF39" s="117"/>
      <c r="HOG39" s="105"/>
      <c r="HOH39" s="117"/>
      <c r="HOP39" s="116"/>
      <c r="HOS39" s="15"/>
      <c r="HOT39" s="15"/>
      <c r="HOZ39" s="118"/>
      <c r="HPA39" s="117"/>
      <c r="HPB39" s="105"/>
      <c r="HPC39" s="117"/>
      <c r="HPK39" s="116"/>
      <c r="HPN39" s="15"/>
      <c r="HPO39" s="15"/>
      <c r="HPU39" s="118"/>
      <c r="HPV39" s="117"/>
      <c r="HPW39" s="105"/>
      <c r="HPX39" s="117"/>
      <c r="HQF39" s="116"/>
      <c r="HQI39" s="15"/>
      <c r="HQJ39" s="15"/>
      <c r="HQP39" s="118"/>
      <c r="HQQ39" s="117"/>
      <c r="HQR39" s="105"/>
      <c r="HQS39" s="117"/>
      <c r="HRA39" s="116"/>
      <c r="HRD39" s="15"/>
      <c r="HRE39" s="15"/>
      <c r="HRK39" s="118"/>
      <c r="HRL39" s="117"/>
      <c r="HRM39" s="105"/>
      <c r="HRN39" s="117"/>
      <c r="HRV39" s="116"/>
      <c r="HRY39" s="15"/>
      <c r="HRZ39" s="15"/>
      <c r="HSF39" s="118"/>
      <c r="HSG39" s="117"/>
      <c r="HSH39" s="105"/>
      <c r="HSI39" s="117"/>
      <c r="HSQ39" s="116"/>
      <c r="HST39" s="15"/>
      <c r="HSU39" s="15"/>
      <c r="HTA39" s="118"/>
      <c r="HTB39" s="117"/>
      <c r="HTC39" s="105"/>
      <c r="HTD39" s="117"/>
      <c r="HTL39" s="116"/>
      <c r="HTO39" s="15"/>
      <c r="HTP39" s="15"/>
      <c r="HTV39" s="118"/>
      <c r="HTW39" s="117"/>
      <c r="HTX39" s="105"/>
      <c r="HTY39" s="117"/>
      <c r="HUG39" s="116"/>
      <c r="HUJ39" s="15"/>
      <c r="HUK39" s="15"/>
      <c r="HUQ39" s="118"/>
      <c r="HUR39" s="117"/>
      <c r="HUS39" s="105"/>
      <c r="HUT39" s="117"/>
      <c r="HVB39" s="116"/>
      <c r="HVE39" s="15"/>
      <c r="HVF39" s="15"/>
      <c r="HVL39" s="118"/>
      <c r="HVM39" s="117"/>
      <c r="HVN39" s="105"/>
      <c r="HVO39" s="117"/>
      <c r="HVW39" s="116"/>
      <c r="HVZ39" s="15"/>
      <c r="HWA39" s="15"/>
      <c r="HWG39" s="118"/>
      <c r="HWH39" s="117"/>
      <c r="HWI39" s="105"/>
      <c r="HWJ39" s="117"/>
      <c r="HWR39" s="116"/>
      <c r="HWU39" s="15"/>
      <c r="HWV39" s="15"/>
      <c r="HXB39" s="118"/>
      <c r="HXC39" s="117"/>
      <c r="HXD39" s="105"/>
      <c r="HXE39" s="117"/>
      <c r="HXM39" s="116"/>
      <c r="HXP39" s="15"/>
      <c r="HXQ39" s="15"/>
      <c r="HXW39" s="118"/>
      <c r="HXX39" s="117"/>
      <c r="HXY39" s="105"/>
      <c r="HXZ39" s="117"/>
      <c r="HYH39" s="116"/>
      <c r="HYK39" s="15"/>
      <c r="HYL39" s="15"/>
      <c r="HYR39" s="118"/>
      <c r="HYS39" s="117"/>
      <c r="HYT39" s="105"/>
      <c r="HYU39" s="117"/>
      <c r="HZC39" s="116"/>
      <c r="HZF39" s="15"/>
      <c r="HZG39" s="15"/>
      <c r="HZM39" s="118"/>
      <c r="HZN39" s="117"/>
      <c r="HZO39" s="105"/>
      <c r="HZP39" s="117"/>
      <c r="HZX39" s="116"/>
      <c r="IAA39" s="15"/>
      <c r="IAB39" s="15"/>
      <c r="IAH39" s="118"/>
      <c r="IAI39" s="117"/>
      <c r="IAJ39" s="105"/>
      <c r="IAK39" s="117"/>
      <c r="IAS39" s="116"/>
      <c r="IAV39" s="15"/>
      <c r="IAW39" s="15"/>
      <c r="IBC39" s="118"/>
      <c r="IBD39" s="117"/>
      <c r="IBE39" s="105"/>
      <c r="IBF39" s="117"/>
      <c r="IBN39" s="116"/>
      <c r="IBQ39" s="15"/>
      <c r="IBR39" s="15"/>
      <c r="IBX39" s="118"/>
      <c r="IBY39" s="117"/>
      <c r="IBZ39" s="105"/>
      <c r="ICA39" s="117"/>
      <c r="ICI39" s="116"/>
      <c r="ICL39" s="15"/>
      <c r="ICM39" s="15"/>
      <c r="ICS39" s="118"/>
      <c r="ICT39" s="117"/>
      <c r="ICU39" s="105"/>
      <c r="ICV39" s="117"/>
      <c r="IDD39" s="116"/>
      <c r="IDG39" s="15"/>
      <c r="IDH39" s="15"/>
      <c r="IDN39" s="118"/>
      <c r="IDO39" s="117"/>
      <c r="IDP39" s="105"/>
      <c r="IDQ39" s="117"/>
      <c r="IDY39" s="116"/>
      <c r="IEB39" s="15"/>
      <c r="IEC39" s="15"/>
      <c r="IEI39" s="118"/>
      <c r="IEJ39" s="117"/>
      <c r="IEK39" s="105"/>
      <c r="IEL39" s="117"/>
      <c r="IET39" s="116"/>
      <c r="IEW39" s="15"/>
      <c r="IEX39" s="15"/>
      <c r="IFD39" s="118"/>
      <c r="IFE39" s="117"/>
      <c r="IFF39" s="105"/>
      <c r="IFG39" s="117"/>
      <c r="IFO39" s="116"/>
      <c r="IFR39" s="15"/>
      <c r="IFS39" s="15"/>
      <c r="IFY39" s="118"/>
      <c r="IFZ39" s="117"/>
      <c r="IGA39" s="105"/>
      <c r="IGB39" s="117"/>
      <c r="IGJ39" s="116"/>
      <c r="IGM39" s="15"/>
      <c r="IGN39" s="15"/>
      <c r="IGT39" s="118"/>
      <c r="IGU39" s="117"/>
      <c r="IGV39" s="105"/>
      <c r="IGW39" s="117"/>
      <c r="IHE39" s="116"/>
      <c r="IHH39" s="15"/>
      <c r="IHI39" s="15"/>
      <c r="IHO39" s="118"/>
      <c r="IHP39" s="117"/>
      <c r="IHQ39" s="105"/>
      <c r="IHR39" s="117"/>
      <c r="IHZ39" s="116"/>
      <c r="IIC39" s="15"/>
      <c r="IID39" s="15"/>
      <c r="IIJ39" s="118"/>
      <c r="IIK39" s="117"/>
      <c r="IIL39" s="105"/>
      <c r="IIM39" s="117"/>
      <c r="IIU39" s="116"/>
      <c r="IIX39" s="15"/>
      <c r="IIY39" s="15"/>
      <c r="IJE39" s="118"/>
      <c r="IJF39" s="117"/>
      <c r="IJG39" s="105"/>
      <c r="IJH39" s="117"/>
      <c r="IJP39" s="116"/>
      <c r="IJS39" s="15"/>
      <c r="IJT39" s="15"/>
      <c r="IJZ39" s="118"/>
      <c r="IKA39" s="117"/>
      <c r="IKB39" s="105"/>
      <c r="IKC39" s="117"/>
      <c r="IKK39" s="116"/>
      <c r="IKN39" s="15"/>
      <c r="IKO39" s="15"/>
      <c r="IKU39" s="118"/>
      <c r="IKV39" s="117"/>
      <c r="IKW39" s="105"/>
      <c r="IKX39" s="117"/>
      <c r="ILF39" s="116"/>
      <c r="ILI39" s="15"/>
      <c r="ILJ39" s="15"/>
      <c r="ILP39" s="118"/>
      <c r="ILQ39" s="117"/>
      <c r="ILR39" s="105"/>
      <c r="ILS39" s="117"/>
      <c r="IMA39" s="116"/>
      <c r="IMD39" s="15"/>
      <c r="IME39" s="15"/>
      <c r="IMK39" s="118"/>
      <c r="IML39" s="117"/>
      <c r="IMM39" s="105"/>
      <c r="IMN39" s="117"/>
      <c r="IMV39" s="116"/>
      <c r="IMY39" s="15"/>
      <c r="IMZ39" s="15"/>
      <c r="INF39" s="118"/>
      <c r="ING39" s="117"/>
      <c r="INH39" s="105"/>
      <c r="INI39" s="117"/>
      <c r="INQ39" s="116"/>
      <c r="INT39" s="15"/>
      <c r="INU39" s="15"/>
      <c r="IOA39" s="118"/>
      <c r="IOB39" s="117"/>
      <c r="IOC39" s="105"/>
      <c r="IOD39" s="117"/>
      <c r="IOL39" s="116"/>
      <c r="IOO39" s="15"/>
      <c r="IOP39" s="15"/>
      <c r="IOV39" s="118"/>
      <c r="IOW39" s="117"/>
      <c r="IOX39" s="105"/>
      <c r="IOY39" s="117"/>
      <c r="IPG39" s="116"/>
      <c r="IPJ39" s="15"/>
      <c r="IPK39" s="15"/>
      <c r="IPQ39" s="118"/>
      <c r="IPR39" s="117"/>
      <c r="IPS39" s="105"/>
      <c r="IPT39" s="117"/>
      <c r="IQB39" s="116"/>
      <c r="IQE39" s="15"/>
      <c r="IQF39" s="15"/>
      <c r="IQL39" s="118"/>
      <c r="IQM39" s="117"/>
      <c r="IQN39" s="105"/>
      <c r="IQO39" s="117"/>
      <c r="IQW39" s="116"/>
      <c r="IQZ39" s="15"/>
      <c r="IRA39" s="15"/>
      <c r="IRG39" s="118"/>
      <c r="IRH39" s="117"/>
      <c r="IRI39" s="105"/>
      <c r="IRJ39" s="117"/>
      <c r="IRR39" s="116"/>
      <c r="IRU39" s="15"/>
      <c r="IRV39" s="15"/>
      <c r="ISB39" s="118"/>
      <c r="ISC39" s="117"/>
      <c r="ISD39" s="105"/>
      <c r="ISE39" s="117"/>
      <c r="ISM39" s="116"/>
      <c r="ISP39" s="15"/>
      <c r="ISQ39" s="15"/>
      <c r="ISW39" s="118"/>
      <c r="ISX39" s="117"/>
      <c r="ISY39" s="105"/>
      <c r="ISZ39" s="117"/>
      <c r="ITH39" s="116"/>
      <c r="ITK39" s="15"/>
      <c r="ITL39" s="15"/>
      <c r="ITR39" s="118"/>
      <c r="ITS39" s="117"/>
      <c r="ITT39" s="105"/>
      <c r="ITU39" s="117"/>
      <c r="IUC39" s="116"/>
      <c r="IUF39" s="15"/>
      <c r="IUG39" s="15"/>
      <c r="IUM39" s="118"/>
      <c r="IUN39" s="117"/>
      <c r="IUO39" s="105"/>
      <c r="IUP39" s="117"/>
      <c r="IUX39" s="116"/>
      <c r="IVA39" s="15"/>
      <c r="IVB39" s="15"/>
      <c r="IVH39" s="118"/>
      <c r="IVI39" s="117"/>
      <c r="IVJ39" s="105"/>
      <c r="IVK39" s="117"/>
      <c r="IVS39" s="116"/>
      <c r="IVV39" s="15"/>
      <c r="IVW39" s="15"/>
      <c r="IWC39" s="118"/>
      <c r="IWD39" s="117"/>
      <c r="IWE39" s="105"/>
      <c r="IWF39" s="117"/>
      <c r="IWN39" s="116"/>
      <c r="IWQ39" s="15"/>
      <c r="IWR39" s="15"/>
      <c r="IWX39" s="118"/>
      <c r="IWY39" s="117"/>
      <c r="IWZ39" s="105"/>
      <c r="IXA39" s="117"/>
      <c r="IXI39" s="116"/>
      <c r="IXL39" s="15"/>
      <c r="IXM39" s="15"/>
      <c r="IXS39" s="118"/>
      <c r="IXT39" s="117"/>
      <c r="IXU39" s="105"/>
      <c r="IXV39" s="117"/>
      <c r="IYD39" s="116"/>
      <c r="IYG39" s="15"/>
      <c r="IYH39" s="15"/>
      <c r="IYN39" s="118"/>
      <c r="IYO39" s="117"/>
      <c r="IYP39" s="105"/>
      <c r="IYQ39" s="117"/>
      <c r="IYY39" s="116"/>
      <c r="IZB39" s="15"/>
      <c r="IZC39" s="15"/>
      <c r="IZI39" s="118"/>
      <c r="IZJ39" s="117"/>
      <c r="IZK39" s="105"/>
      <c r="IZL39" s="117"/>
      <c r="IZT39" s="116"/>
      <c r="IZW39" s="15"/>
      <c r="IZX39" s="15"/>
      <c r="JAD39" s="118"/>
      <c r="JAE39" s="117"/>
      <c r="JAF39" s="105"/>
      <c r="JAG39" s="117"/>
      <c r="JAO39" s="116"/>
      <c r="JAR39" s="15"/>
      <c r="JAS39" s="15"/>
      <c r="JAY39" s="118"/>
      <c r="JAZ39" s="117"/>
      <c r="JBA39" s="105"/>
      <c r="JBB39" s="117"/>
      <c r="JBJ39" s="116"/>
      <c r="JBM39" s="15"/>
      <c r="JBN39" s="15"/>
      <c r="JBT39" s="118"/>
      <c r="JBU39" s="117"/>
      <c r="JBV39" s="105"/>
      <c r="JBW39" s="117"/>
      <c r="JCE39" s="116"/>
      <c r="JCH39" s="15"/>
      <c r="JCI39" s="15"/>
      <c r="JCO39" s="118"/>
      <c r="JCP39" s="117"/>
      <c r="JCQ39" s="105"/>
      <c r="JCR39" s="117"/>
      <c r="JCZ39" s="116"/>
      <c r="JDC39" s="15"/>
      <c r="JDD39" s="15"/>
      <c r="JDJ39" s="118"/>
      <c r="JDK39" s="117"/>
      <c r="JDL39" s="105"/>
      <c r="JDM39" s="117"/>
      <c r="JDU39" s="116"/>
      <c r="JDX39" s="15"/>
      <c r="JDY39" s="15"/>
      <c r="JEE39" s="118"/>
      <c r="JEF39" s="117"/>
      <c r="JEG39" s="105"/>
      <c r="JEH39" s="117"/>
      <c r="JEP39" s="116"/>
      <c r="JES39" s="15"/>
      <c r="JET39" s="15"/>
      <c r="JEZ39" s="118"/>
      <c r="JFA39" s="117"/>
      <c r="JFB39" s="105"/>
      <c r="JFC39" s="117"/>
      <c r="JFK39" s="116"/>
      <c r="JFN39" s="15"/>
      <c r="JFO39" s="15"/>
      <c r="JFU39" s="118"/>
      <c r="JFV39" s="117"/>
      <c r="JFW39" s="105"/>
      <c r="JFX39" s="117"/>
      <c r="JGF39" s="116"/>
      <c r="JGI39" s="15"/>
      <c r="JGJ39" s="15"/>
      <c r="JGP39" s="118"/>
      <c r="JGQ39" s="117"/>
      <c r="JGR39" s="105"/>
      <c r="JGS39" s="117"/>
      <c r="JHA39" s="116"/>
      <c r="JHD39" s="15"/>
      <c r="JHE39" s="15"/>
      <c r="JHK39" s="118"/>
      <c r="JHL39" s="117"/>
      <c r="JHM39" s="105"/>
      <c r="JHN39" s="117"/>
      <c r="JHV39" s="116"/>
      <c r="JHY39" s="15"/>
      <c r="JHZ39" s="15"/>
      <c r="JIF39" s="118"/>
      <c r="JIG39" s="117"/>
      <c r="JIH39" s="105"/>
      <c r="JII39" s="117"/>
      <c r="JIQ39" s="116"/>
      <c r="JIT39" s="15"/>
      <c r="JIU39" s="15"/>
      <c r="JJA39" s="118"/>
      <c r="JJB39" s="117"/>
      <c r="JJC39" s="105"/>
      <c r="JJD39" s="117"/>
      <c r="JJL39" s="116"/>
      <c r="JJO39" s="15"/>
      <c r="JJP39" s="15"/>
      <c r="JJV39" s="118"/>
      <c r="JJW39" s="117"/>
      <c r="JJX39" s="105"/>
      <c r="JJY39" s="117"/>
      <c r="JKG39" s="116"/>
      <c r="JKJ39" s="15"/>
      <c r="JKK39" s="15"/>
      <c r="JKQ39" s="118"/>
      <c r="JKR39" s="117"/>
      <c r="JKS39" s="105"/>
      <c r="JKT39" s="117"/>
      <c r="JLB39" s="116"/>
      <c r="JLE39" s="15"/>
      <c r="JLF39" s="15"/>
      <c r="JLL39" s="118"/>
      <c r="JLM39" s="117"/>
      <c r="JLN39" s="105"/>
      <c r="JLO39" s="117"/>
      <c r="JLW39" s="116"/>
      <c r="JLZ39" s="15"/>
      <c r="JMA39" s="15"/>
      <c r="JMG39" s="118"/>
      <c r="JMH39" s="117"/>
      <c r="JMI39" s="105"/>
      <c r="JMJ39" s="117"/>
      <c r="JMR39" s="116"/>
      <c r="JMU39" s="15"/>
      <c r="JMV39" s="15"/>
      <c r="JNB39" s="118"/>
      <c r="JNC39" s="117"/>
      <c r="JND39" s="105"/>
      <c r="JNE39" s="117"/>
      <c r="JNM39" s="116"/>
      <c r="JNP39" s="15"/>
      <c r="JNQ39" s="15"/>
      <c r="JNW39" s="118"/>
      <c r="JNX39" s="117"/>
      <c r="JNY39" s="105"/>
      <c r="JNZ39" s="117"/>
      <c r="JOH39" s="116"/>
      <c r="JOK39" s="15"/>
      <c r="JOL39" s="15"/>
      <c r="JOR39" s="118"/>
      <c r="JOS39" s="117"/>
      <c r="JOT39" s="105"/>
      <c r="JOU39" s="117"/>
      <c r="JPC39" s="116"/>
      <c r="JPF39" s="15"/>
      <c r="JPG39" s="15"/>
      <c r="JPM39" s="118"/>
      <c r="JPN39" s="117"/>
      <c r="JPO39" s="105"/>
      <c r="JPP39" s="117"/>
      <c r="JPX39" s="116"/>
      <c r="JQA39" s="15"/>
      <c r="JQB39" s="15"/>
      <c r="JQH39" s="118"/>
      <c r="JQI39" s="117"/>
      <c r="JQJ39" s="105"/>
      <c r="JQK39" s="117"/>
      <c r="JQS39" s="116"/>
      <c r="JQV39" s="15"/>
      <c r="JQW39" s="15"/>
      <c r="JRC39" s="118"/>
      <c r="JRD39" s="117"/>
      <c r="JRE39" s="105"/>
      <c r="JRF39" s="117"/>
      <c r="JRN39" s="116"/>
      <c r="JRQ39" s="15"/>
      <c r="JRR39" s="15"/>
      <c r="JRX39" s="118"/>
      <c r="JRY39" s="117"/>
      <c r="JRZ39" s="105"/>
      <c r="JSA39" s="117"/>
      <c r="JSI39" s="116"/>
      <c r="JSL39" s="15"/>
      <c r="JSM39" s="15"/>
      <c r="JSS39" s="118"/>
      <c r="JST39" s="117"/>
      <c r="JSU39" s="105"/>
      <c r="JSV39" s="117"/>
      <c r="JTD39" s="116"/>
      <c r="JTG39" s="15"/>
      <c r="JTH39" s="15"/>
      <c r="JTN39" s="118"/>
      <c r="JTO39" s="117"/>
      <c r="JTP39" s="105"/>
      <c r="JTQ39" s="117"/>
      <c r="JTY39" s="116"/>
      <c r="JUB39" s="15"/>
      <c r="JUC39" s="15"/>
      <c r="JUI39" s="118"/>
      <c r="JUJ39" s="117"/>
      <c r="JUK39" s="105"/>
      <c r="JUL39" s="117"/>
      <c r="JUT39" s="116"/>
      <c r="JUW39" s="15"/>
      <c r="JUX39" s="15"/>
      <c r="JVD39" s="118"/>
      <c r="JVE39" s="117"/>
      <c r="JVF39" s="105"/>
      <c r="JVG39" s="117"/>
      <c r="JVO39" s="116"/>
      <c r="JVR39" s="15"/>
      <c r="JVS39" s="15"/>
      <c r="JVY39" s="118"/>
      <c r="JVZ39" s="117"/>
      <c r="JWA39" s="105"/>
      <c r="JWB39" s="117"/>
      <c r="JWJ39" s="116"/>
      <c r="JWM39" s="15"/>
      <c r="JWN39" s="15"/>
      <c r="JWT39" s="118"/>
      <c r="JWU39" s="117"/>
      <c r="JWV39" s="105"/>
      <c r="JWW39" s="117"/>
      <c r="JXE39" s="116"/>
      <c r="JXH39" s="15"/>
      <c r="JXI39" s="15"/>
      <c r="JXO39" s="118"/>
      <c r="JXP39" s="117"/>
      <c r="JXQ39" s="105"/>
      <c r="JXR39" s="117"/>
      <c r="JXZ39" s="116"/>
      <c r="JYC39" s="15"/>
      <c r="JYD39" s="15"/>
      <c r="JYJ39" s="118"/>
      <c r="JYK39" s="117"/>
      <c r="JYL39" s="105"/>
      <c r="JYM39" s="117"/>
      <c r="JYU39" s="116"/>
      <c r="JYX39" s="15"/>
      <c r="JYY39" s="15"/>
      <c r="JZE39" s="118"/>
      <c r="JZF39" s="117"/>
      <c r="JZG39" s="105"/>
      <c r="JZH39" s="117"/>
      <c r="JZP39" s="116"/>
      <c r="JZS39" s="15"/>
      <c r="JZT39" s="15"/>
      <c r="JZZ39" s="118"/>
      <c r="KAA39" s="117"/>
      <c r="KAB39" s="105"/>
      <c r="KAC39" s="117"/>
      <c r="KAK39" s="116"/>
      <c r="KAN39" s="15"/>
      <c r="KAO39" s="15"/>
      <c r="KAU39" s="118"/>
      <c r="KAV39" s="117"/>
      <c r="KAW39" s="105"/>
      <c r="KAX39" s="117"/>
      <c r="KBF39" s="116"/>
      <c r="KBI39" s="15"/>
      <c r="KBJ39" s="15"/>
      <c r="KBP39" s="118"/>
      <c r="KBQ39" s="117"/>
      <c r="KBR39" s="105"/>
      <c r="KBS39" s="117"/>
      <c r="KCA39" s="116"/>
      <c r="KCD39" s="15"/>
      <c r="KCE39" s="15"/>
      <c r="KCK39" s="118"/>
      <c r="KCL39" s="117"/>
      <c r="KCM39" s="105"/>
      <c r="KCN39" s="117"/>
      <c r="KCV39" s="116"/>
      <c r="KCY39" s="15"/>
      <c r="KCZ39" s="15"/>
      <c r="KDF39" s="118"/>
      <c r="KDG39" s="117"/>
      <c r="KDH39" s="105"/>
      <c r="KDI39" s="117"/>
      <c r="KDQ39" s="116"/>
      <c r="KDT39" s="15"/>
      <c r="KDU39" s="15"/>
      <c r="KEA39" s="118"/>
      <c r="KEB39" s="117"/>
      <c r="KEC39" s="105"/>
      <c r="KED39" s="117"/>
      <c r="KEL39" s="116"/>
      <c r="KEO39" s="15"/>
      <c r="KEP39" s="15"/>
      <c r="KEV39" s="118"/>
      <c r="KEW39" s="117"/>
      <c r="KEX39" s="105"/>
      <c r="KEY39" s="117"/>
      <c r="KFG39" s="116"/>
      <c r="KFJ39" s="15"/>
      <c r="KFK39" s="15"/>
      <c r="KFQ39" s="118"/>
      <c r="KFR39" s="117"/>
      <c r="KFS39" s="105"/>
      <c r="KFT39" s="117"/>
      <c r="KGB39" s="116"/>
      <c r="KGE39" s="15"/>
      <c r="KGF39" s="15"/>
      <c r="KGL39" s="118"/>
      <c r="KGM39" s="117"/>
      <c r="KGN39" s="105"/>
      <c r="KGO39" s="117"/>
      <c r="KGW39" s="116"/>
      <c r="KGZ39" s="15"/>
      <c r="KHA39" s="15"/>
      <c r="KHG39" s="118"/>
      <c r="KHH39" s="117"/>
      <c r="KHI39" s="105"/>
      <c r="KHJ39" s="117"/>
      <c r="KHR39" s="116"/>
      <c r="KHU39" s="15"/>
      <c r="KHV39" s="15"/>
      <c r="KIB39" s="118"/>
      <c r="KIC39" s="117"/>
      <c r="KID39" s="105"/>
      <c r="KIE39" s="117"/>
      <c r="KIM39" s="116"/>
      <c r="KIP39" s="15"/>
      <c r="KIQ39" s="15"/>
      <c r="KIW39" s="118"/>
      <c r="KIX39" s="117"/>
      <c r="KIY39" s="105"/>
      <c r="KIZ39" s="117"/>
      <c r="KJH39" s="116"/>
      <c r="KJK39" s="15"/>
      <c r="KJL39" s="15"/>
      <c r="KJR39" s="118"/>
      <c r="KJS39" s="117"/>
      <c r="KJT39" s="105"/>
      <c r="KJU39" s="117"/>
      <c r="KKC39" s="116"/>
      <c r="KKF39" s="15"/>
      <c r="KKG39" s="15"/>
      <c r="KKM39" s="118"/>
      <c r="KKN39" s="117"/>
      <c r="KKO39" s="105"/>
      <c r="KKP39" s="117"/>
      <c r="KKX39" s="116"/>
      <c r="KLA39" s="15"/>
      <c r="KLB39" s="15"/>
      <c r="KLH39" s="118"/>
      <c r="KLI39" s="117"/>
      <c r="KLJ39" s="105"/>
      <c r="KLK39" s="117"/>
      <c r="KLS39" s="116"/>
      <c r="KLV39" s="15"/>
      <c r="KLW39" s="15"/>
      <c r="KMC39" s="118"/>
      <c r="KMD39" s="117"/>
      <c r="KME39" s="105"/>
      <c r="KMF39" s="117"/>
      <c r="KMN39" s="116"/>
      <c r="KMQ39" s="15"/>
      <c r="KMR39" s="15"/>
      <c r="KMX39" s="118"/>
      <c r="KMY39" s="117"/>
      <c r="KMZ39" s="105"/>
      <c r="KNA39" s="117"/>
      <c r="KNI39" s="116"/>
      <c r="KNL39" s="15"/>
      <c r="KNM39" s="15"/>
      <c r="KNS39" s="118"/>
      <c r="KNT39" s="117"/>
      <c r="KNU39" s="105"/>
      <c r="KNV39" s="117"/>
      <c r="KOD39" s="116"/>
      <c r="KOG39" s="15"/>
      <c r="KOH39" s="15"/>
      <c r="KON39" s="118"/>
      <c r="KOO39" s="117"/>
      <c r="KOP39" s="105"/>
      <c r="KOQ39" s="117"/>
      <c r="KOY39" s="116"/>
      <c r="KPB39" s="15"/>
      <c r="KPC39" s="15"/>
      <c r="KPI39" s="118"/>
      <c r="KPJ39" s="117"/>
      <c r="KPK39" s="105"/>
      <c r="KPL39" s="117"/>
      <c r="KPT39" s="116"/>
      <c r="KPW39" s="15"/>
      <c r="KPX39" s="15"/>
      <c r="KQD39" s="118"/>
      <c r="KQE39" s="117"/>
      <c r="KQF39" s="105"/>
      <c r="KQG39" s="117"/>
      <c r="KQO39" s="116"/>
      <c r="KQR39" s="15"/>
      <c r="KQS39" s="15"/>
      <c r="KQY39" s="118"/>
      <c r="KQZ39" s="117"/>
      <c r="KRA39" s="105"/>
      <c r="KRB39" s="117"/>
      <c r="KRJ39" s="116"/>
      <c r="KRM39" s="15"/>
      <c r="KRN39" s="15"/>
      <c r="KRT39" s="118"/>
      <c r="KRU39" s="117"/>
      <c r="KRV39" s="105"/>
      <c r="KRW39" s="117"/>
      <c r="KSE39" s="116"/>
      <c r="KSH39" s="15"/>
      <c r="KSI39" s="15"/>
      <c r="KSO39" s="118"/>
      <c r="KSP39" s="117"/>
      <c r="KSQ39" s="105"/>
      <c r="KSR39" s="117"/>
      <c r="KSZ39" s="116"/>
      <c r="KTC39" s="15"/>
      <c r="KTD39" s="15"/>
      <c r="KTJ39" s="118"/>
      <c r="KTK39" s="117"/>
      <c r="KTL39" s="105"/>
      <c r="KTM39" s="117"/>
      <c r="KTU39" s="116"/>
      <c r="KTX39" s="15"/>
      <c r="KTY39" s="15"/>
      <c r="KUE39" s="118"/>
      <c r="KUF39" s="117"/>
      <c r="KUG39" s="105"/>
      <c r="KUH39" s="117"/>
      <c r="KUP39" s="116"/>
      <c r="KUS39" s="15"/>
      <c r="KUT39" s="15"/>
      <c r="KUZ39" s="118"/>
      <c r="KVA39" s="117"/>
      <c r="KVB39" s="105"/>
      <c r="KVC39" s="117"/>
      <c r="KVK39" s="116"/>
      <c r="KVN39" s="15"/>
      <c r="KVO39" s="15"/>
      <c r="KVU39" s="118"/>
      <c r="KVV39" s="117"/>
      <c r="KVW39" s="105"/>
      <c r="KVX39" s="117"/>
      <c r="KWF39" s="116"/>
      <c r="KWI39" s="15"/>
      <c r="KWJ39" s="15"/>
      <c r="KWP39" s="118"/>
      <c r="KWQ39" s="117"/>
      <c r="KWR39" s="105"/>
      <c r="KWS39" s="117"/>
      <c r="KXA39" s="116"/>
      <c r="KXD39" s="15"/>
      <c r="KXE39" s="15"/>
      <c r="KXK39" s="118"/>
      <c r="KXL39" s="117"/>
      <c r="KXM39" s="105"/>
      <c r="KXN39" s="117"/>
      <c r="KXV39" s="116"/>
      <c r="KXY39" s="15"/>
      <c r="KXZ39" s="15"/>
      <c r="KYF39" s="118"/>
      <c r="KYG39" s="117"/>
      <c r="KYH39" s="105"/>
      <c r="KYI39" s="117"/>
      <c r="KYQ39" s="116"/>
      <c r="KYT39" s="15"/>
      <c r="KYU39" s="15"/>
      <c r="KZA39" s="118"/>
      <c r="KZB39" s="117"/>
      <c r="KZC39" s="105"/>
      <c r="KZD39" s="117"/>
      <c r="KZL39" s="116"/>
      <c r="KZO39" s="15"/>
      <c r="KZP39" s="15"/>
      <c r="KZV39" s="118"/>
      <c r="KZW39" s="117"/>
      <c r="KZX39" s="105"/>
      <c r="KZY39" s="117"/>
      <c r="LAG39" s="116"/>
      <c r="LAJ39" s="15"/>
      <c r="LAK39" s="15"/>
      <c r="LAQ39" s="118"/>
      <c r="LAR39" s="117"/>
      <c r="LAS39" s="105"/>
      <c r="LAT39" s="117"/>
      <c r="LBB39" s="116"/>
      <c r="LBE39" s="15"/>
      <c r="LBF39" s="15"/>
      <c r="LBL39" s="118"/>
      <c r="LBM39" s="117"/>
      <c r="LBN39" s="105"/>
      <c r="LBO39" s="117"/>
      <c r="LBW39" s="116"/>
      <c r="LBZ39" s="15"/>
      <c r="LCA39" s="15"/>
      <c r="LCG39" s="118"/>
      <c r="LCH39" s="117"/>
      <c r="LCI39" s="105"/>
      <c r="LCJ39" s="117"/>
      <c r="LCR39" s="116"/>
      <c r="LCU39" s="15"/>
      <c r="LCV39" s="15"/>
      <c r="LDB39" s="118"/>
      <c r="LDC39" s="117"/>
      <c r="LDD39" s="105"/>
      <c r="LDE39" s="117"/>
      <c r="LDM39" s="116"/>
      <c r="LDP39" s="15"/>
      <c r="LDQ39" s="15"/>
      <c r="LDW39" s="118"/>
      <c r="LDX39" s="117"/>
      <c r="LDY39" s="105"/>
      <c r="LDZ39" s="117"/>
      <c r="LEH39" s="116"/>
      <c r="LEK39" s="15"/>
      <c r="LEL39" s="15"/>
      <c r="LER39" s="118"/>
      <c r="LES39" s="117"/>
      <c r="LET39" s="105"/>
      <c r="LEU39" s="117"/>
      <c r="LFC39" s="116"/>
      <c r="LFF39" s="15"/>
      <c r="LFG39" s="15"/>
      <c r="LFM39" s="118"/>
      <c r="LFN39" s="117"/>
      <c r="LFO39" s="105"/>
      <c r="LFP39" s="117"/>
      <c r="LFX39" s="116"/>
      <c r="LGA39" s="15"/>
      <c r="LGB39" s="15"/>
      <c r="LGH39" s="118"/>
      <c r="LGI39" s="117"/>
      <c r="LGJ39" s="105"/>
      <c r="LGK39" s="117"/>
      <c r="LGS39" s="116"/>
      <c r="LGV39" s="15"/>
      <c r="LGW39" s="15"/>
      <c r="LHC39" s="118"/>
      <c r="LHD39" s="117"/>
      <c r="LHE39" s="105"/>
      <c r="LHF39" s="117"/>
      <c r="LHN39" s="116"/>
      <c r="LHQ39" s="15"/>
      <c r="LHR39" s="15"/>
      <c r="LHX39" s="118"/>
      <c r="LHY39" s="117"/>
      <c r="LHZ39" s="105"/>
      <c r="LIA39" s="117"/>
      <c r="LII39" s="116"/>
      <c r="LIL39" s="15"/>
      <c r="LIM39" s="15"/>
      <c r="LIS39" s="118"/>
      <c r="LIT39" s="117"/>
      <c r="LIU39" s="105"/>
      <c r="LIV39" s="117"/>
      <c r="LJD39" s="116"/>
      <c r="LJG39" s="15"/>
      <c r="LJH39" s="15"/>
      <c r="LJN39" s="118"/>
      <c r="LJO39" s="117"/>
      <c r="LJP39" s="105"/>
      <c r="LJQ39" s="117"/>
      <c r="LJY39" s="116"/>
      <c r="LKB39" s="15"/>
      <c r="LKC39" s="15"/>
      <c r="LKI39" s="118"/>
      <c r="LKJ39" s="117"/>
      <c r="LKK39" s="105"/>
      <c r="LKL39" s="117"/>
      <c r="LKT39" s="116"/>
      <c r="LKW39" s="15"/>
      <c r="LKX39" s="15"/>
      <c r="LLD39" s="118"/>
      <c r="LLE39" s="117"/>
      <c r="LLF39" s="105"/>
      <c r="LLG39" s="117"/>
      <c r="LLO39" s="116"/>
      <c r="LLR39" s="15"/>
      <c r="LLS39" s="15"/>
      <c r="LLY39" s="118"/>
      <c r="LLZ39" s="117"/>
      <c r="LMA39" s="105"/>
      <c r="LMB39" s="117"/>
      <c r="LMJ39" s="116"/>
      <c r="LMM39" s="15"/>
      <c r="LMN39" s="15"/>
      <c r="LMT39" s="118"/>
      <c r="LMU39" s="117"/>
      <c r="LMV39" s="105"/>
      <c r="LMW39" s="117"/>
      <c r="LNE39" s="116"/>
      <c r="LNH39" s="15"/>
      <c r="LNI39" s="15"/>
      <c r="LNO39" s="118"/>
      <c r="LNP39" s="117"/>
      <c r="LNQ39" s="105"/>
      <c r="LNR39" s="117"/>
      <c r="LNZ39" s="116"/>
      <c r="LOC39" s="15"/>
      <c r="LOD39" s="15"/>
      <c r="LOJ39" s="118"/>
      <c r="LOK39" s="117"/>
      <c r="LOL39" s="105"/>
      <c r="LOM39" s="117"/>
      <c r="LOU39" s="116"/>
      <c r="LOX39" s="15"/>
      <c r="LOY39" s="15"/>
      <c r="LPE39" s="118"/>
      <c r="LPF39" s="117"/>
      <c r="LPG39" s="105"/>
      <c r="LPH39" s="117"/>
      <c r="LPP39" s="116"/>
      <c r="LPS39" s="15"/>
      <c r="LPT39" s="15"/>
      <c r="LPZ39" s="118"/>
      <c r="LQA39" s="117"/>
      <c r="LQB39" s="105"/>
      <c r="LQC39" s="117"/>
      <c r="LQK39" s="116"/>
      <c r="LQN39" s="15"/>
      <c r="LQO39" s="15"/>
      <c r="LQU39" s="118"/>
      <c r="LQV39" s="117"/>
      <c r="LQW39" s="105"/>
      <c r="LQX39" s="117"/>
      <c r="LRF39" s="116"/>
      <c r="LRI39" s="15"/>
      <c r="LRJ39" s="15"/>
      <c r="LRP39" s="118"/>
      <c r="LRQ39" s="117"/>
      <c r="LRR39" s="105"/>
      <c r="LRS39" s="117"/>
      <c r="LSA39" s="116"/>
      <c r="LSD39" s="15"/>
      <c r="LSE39" s="15"/>
      <c r="LSK39" s="118"/>
      <c r="LSL39" s="117"/>
      <c r="LSM39" s="105"/>
      <c r="LSN39" s="117"/>
      <c r="LSV39" s="116"/>
      <c r="LSY39" s="15"/>
      <c r="LSZ39" s="15"/>
      <c r="LTF39" s="118"/>
      <c r="LTG39" s="117"/>
      <c r="LTH39" s="105"/>
      <c r="LTI39" s="117"/>
      <c r="LTQ39" s="116"/>
      <c r="LTT39" s="15"/>
      <c r="LTU39" s="15"/>
      <c r="LUA39" s="118"/>
      <c r="LUB39" s="117"/>
      <c r="LUC39" s="105"/>
      <c r="LUD39" s="117"/>
      <c r="LUL39" s="116"/>
      <c r="LUO39" s="15"/>
      <c r="LUP39" s="15"/>
      <c r="LUV39" s="118"/>
      <c r="LUW39" s="117"/>
      <c r="LUX39" s="105"/>
      <c r="LUY39" s="117"/>
      <c r="LVG39" s="116"/>
      <c r="LVJ39" s="15"/>
      <c r="LVK39" s="15"/>
      <c r="LVQ39" s="118"/>
      <c r="LVR39" s="117"/>
      <c r="LVS39" s="105"/>
      <c r="LVT39" s="117"/>
      <c r="LWB39" s="116"/>
      <c r="LWE39" s="15"/>
      <c r="LWF39" s="15"/>
      <c r="LWL39" s="118"/>
      <c r="LWM39" s="117"/>
      <c r="LWN39" s="105"/>
      <c r="LWO39" s="117"/>
      <c r="LWW39" s="116"/>
      <c r="LWZ39" s="15"/>
      <c r="LXA39" s="15"/>
      <c r="LXG39" s="118"/>
      <c r="LXH39" s="117"/>
      <c r="LXI39" s="105"/>
      <c r="LXJ39" s="117"/>
      <c r="LXR39" s="116"/>
      <c r="LXU39" s="15"/>
      <c r="LXV39" s="15"/>
      <c r="LYB39" s="118"/>
      <c r="LYC39" s="117"/>
      <c r="LYD39" s="105"/>
      <c r="LYE39" s="117"/>
      <c r="LYM39" s="116"/>
      <c r="LYP39" s="15"/>
      <c r="LYQ39" s="15"/>
      <c r="LYW39" s="118"/>
      <c r="LYX39" s="117"/>
      <c r="LYY39" s="105"/>
      <c r="LYZ39" s="117"/>
      <c r="LZH39" s="116"/>
      <c r="LZK39" s="15"/>
      <c r="LZL39" s="15"/>
      <c r="LZR39" s="118"/>
      <c r="LZS39" s="117"/>
      <c r="LZT39" s="105"/>
      <c r="LZU39" s="117"/>
      <c r="MAC39" s="116"/>
      <c r="MAF39" s="15"/>
      <c r="MAG39" s="15"/>
      <c r="MAM39" s="118"/>
      <c r="MAN39" s="117"/>
      <c r="MAO39" s="105"/>
      <c r="MAP39" s="117"/>
      <c r="MAX39" s="116"/>
      <c r="MBA39" s="15"/>
      <c r="MBB39" s="15"/>
      <c r="MBH39" s="118"/>
      <c r="MBI39" s="117"/>
      <c r="MBJ39" s="105"/>
      <c r="MBK39" s="117"/>
      <c r="MBS39" s="116"/>
      <c r="MBV39" s="15"/>
      <c r="MBW39" s="15"/>
      <c r="MCC39" s="118"/>
      <c r="MCD39" s="117"/>
      <c r="MCE39" s="105"/>
      <c r="MCF39" s="117"/>
      <c r="MCN39" s="116"/>
      <c r="MCQ39" s="15"/>
      <c r="MCR39" s="15"/>
      <c r="MCX39" s="118"/>
      <c r="MCY39" s="117"/>
      <c r="MCZ39" s="105"/>
      <c r="MDA39" s="117"/>
      <c r="MDI39" s="116"/>
      <c r="MDL39" s="15"/>
      <c r="MDM39" s="15"/>
      <c r="MDS39" s="118"/>
      <c r="MDT39" s="117"/>
      <c r="MDU39" s="105"/>
      <c r="MDV39" s="117"/>
      <c r="MED39" s="116"/>
      <c r="MEG39" s="15"/>
      <c r="MEH39" s="15"/>
      <c r="MEN39" s="118"/>
      <c r="MEO39" s="117"/>
      <c r="MEP39" s="105"/>
      <c r="MEQ39" s="117"/>
      <c r="MEY39" s="116"/>
      <c r="MFB39" s="15"/>
      <c r="MFC39" s="15"/>
      <c r="MFI39" s="118"/>
      <c r="MFJ39" s="117"/>
      <c r="MFK39" s="105"/>
      <c r="MFL39" s="117"/>
      <c r="MFT39" s="116"/>
      <c r="MFW39" s="15"/>
      <c r="MFX39" s="15"/>
      <c r="MGD39" s="118"/>
      <c r="MGE39" s="117"/>
      <c r="MGF39" s="105"/>
      <c r="MGG39" s="117"/>
      <c r="MGO39" s="116"/>
      <c r="MGR39" s="15"/>
      <c r="MGS39" s="15"/>
      <c r="MGY39" s="118"/>
      <c r="MGZ39" s="117"/>
      <c r="MHA39" s="105"/>
      <c r="MHB39" s="117"/>
      <c r="MHJ39" s="116"/>
      <c r="MHM39" s="15"/>
      <c r="MHN39" s="15"/>
      <c r="MHT39" s="118"/>
      <c r="MHU39" s="117"/>
      <c r="MHV39" s="105"/>
      <c r="MHW39" s="117"/>
      <c r="MIE39" s="116"/>
      <c r="MIH39" s="15"/>
      <c r="MII39" s="15"/>
      <c r="MIO39" s="118"/>
      <c r="MIP39" s="117"/>
      <c r="MIQ39" s="105"/>
      <c r="MIR39" s="117"/>
      <c r="MIZ39" s="116"/>
      <c r="MJC39" s="15"/>
      <c r="MJD39" s="15"/>
      <c r="MJJ39" s="118"/>
      <c r="MJK39" s="117"/>
      <c r="MJL39" s="105"/>
      <c r="MJM39" s="117"/>
      <c r="MJU39" s="116"/>
      <c r="MJX39" s="15"/>
      <c r="MJY39" s="15"/>
      <c r="MKE39" s="118"/>
      <c r="MKF39" s="117"/>
      <c r="MKG39" s="105"/>
      <c r="MKH39" s="117"/>
      <c r="MKP39" s="116"/>
      <c r="MKS39" s="15"/>
      <c r="MKT39" s="15"/>
      <c r="MKZ39" s="118"/>
      <c r="MLA39" s="117"/>
      <c r="MLB39" s="105"/>
      <c r="MLC39" s="117"/>
      <c r="MLK39" s="116"/>
      <c r="MLN39" s="15"/>
      <c r="MLO39" s="15"/>
      <c r="MLU39" s="118"/>
      <c r="MLV39" s="117"/>
      <c r="MLW39" s="105"/>
      <c r="MLX39" s="117"/>
      <c r="MMF39" s="116"/>
      <c r="MMI39" s="15"/>
      <c r="MMJ39" s="15"/>
      <c r="MMP39" s="118"/>
      <c r="MMQ39" s="117"/>
      <c r="MMR39" s="105"/>
      <c r="MMS39" s="117"/>
      <c r="MNA39" s="116"/>
      <c r="MND39" s="15"/>
      <c r="MNE39" s="15"/>
      <c r="MNK39" s="118"/>
      <c r="MNL39" s="117"/>
      <c r="MNM39" s="105"/>
      <c r="MNN39" s="117"/>
      <c r="MNV39" s="116"/>
      <c r="MNY39" s="15"/>
      <c r="MNZ39" s="15"/>
      <c r="MOF39" s="118"/>
      <c r="MOG39" s="117"/>
      <c r="MOH39" s="105"/>
      <c r="MOI39" s="117"/>
      <c r="MOQ39" s="116"/>
      <c r="MOT39" s="15"/>
      <c r="MOU39" s="15"/>
      <c r="MPA39" s="118"/>
      <c r="MPB39" s="117"/>
      <c r="MPC39" s="105"/>
      <c r="MPD39" s="117"/>
      <c r="MPL39" s="116"/>
      <c r="MPO39" s="15"/>
      <c r="MPP39" s="15"/>
      <c r="MPV39" s="118"/>
      <c r="MPW39" s="117"/>
      <c r="MPX39" s="105"/>
      <c r="MPY39" s="117"/>
      <c r="MQG39" s="116"/>
      <c r="MQJ39" s="15"/>
      <c r="MQK39" s="15"/>
      <c r="MQQ39" s="118"/>
      <c r="MQR39" s="117"/>
      <c r="MQS39" s="105"/>
      <c r="MQT39" s="117"/>
      <c r="MRB39" s="116"/>
      <c r="MRE39" s="15"/>
      <c r="MRF39" s="15"/>
      <c r="MRL39" s="118"/>
      <c r="MRM39" s="117"/>
      <c r="MRN39" s="105"/>
      <c r="MRO39" s="117"/>
      <c r="MRW39" s="116"/>
      <c r="MRZ39" s="15"/>
      <c r="MSA39" s="15"/>
      <c r="MSG39" s="118"/>
      <c r="MSH39" s="117"/>
      <c r="MSI39" s="105"/>
      <c r="MSJ39" s="117"/>
      <c r="MSR39" s="116"/>
      <c r="MSU39" s="15"/>
      <c r="MSV39" s="15"/>
      <c r="MTB39" s="118"/>
      <c r="MTC39" s="117"/>
      <c r="MTD39" s="105"/>
      <c r="MTE39" s="117"/>
      <c r="MTM39" s="116"/>
      <c r="MTP39" s="15"/>
      <c r="MTQ39" s="15"/>
      <c r="MTW39" s="118"/>
      <c r="MTX39" s="117"/>
      <c r="MTY39" s="105"/>
      <c r="MTZ39" s="117"/>
      <c r="MUH39" s="116"/>
      <c r="MUK39" s="15"/>
      <c r="MUL39" s="15"/>
      <c r="MUR39" s="118"/>
      <c r="MUS39" s="117"/>
      <c r="MUT39" s="105"/>
      <c r="MUU39" s="117"/>
      <c r="MVC39" s="116"/>
      <c r="MVF39" s="15"/>
      <c r="MVG39" s="15"/>
      <c r="MVM39" s="118"/>
      <c r="MVN39" s="117"/>
      <c r="MVO39" s="105"/>
      <c r="MVP39" s="117"/>
      <c r="MVX39" s="116"/>
      <c r="MWA39" s="15"/>
      <c r="MWB39" s="15"/>
      <c r="MWH39" s="118"/>
      <c r="MWI39" s="117"/>
      <c r="MWJ39" s="105"/>
      <c r="MWK39" s="117"/>
      <c r="MWS39" s="116"/>
      <c r="MWV39" s="15"/>
      <c r="MWW39" s="15"/>
      <c r="MXC39" s="118"/>
      <c r="MXD39" s="117"/>
      <c r="MXE39" s="105"/>
      <c r="MXF39" s="117"/>
      <c r="MXN39" s="116"/>
      <c r="MXQ39" s="15"/>
      <c r="MXR39" s="15"/>
      <c r="MXX39" s="118"/>
      <c r="MXY39" s="117"/>
      <c r="MXZ39" s="105"/>
      <c r="MYA39" s="117"/>
      <c r="MYI39" s="116"/>
      <c r="MYL39" s="15"/>
      <c r="MYM39" s="15"/>
      <c r="MYS39" s="118"/>
      <c r="MYT39" s="117"/>
      <c r="MYU39" s="105"/>
      <c r="MYV39" s="117"/>
      <c r="MZD39" s="116"/>
      <c r="MZG39" s="15"/>
      <c r="MZH39" s="15"/>
      <c r="MZN39" s="118"/>
      <c r="MZO39" s="117"/>
      <c r="MZP39" s="105"/>
      <c r="MZQ39" s="117"/>
      <c r="MZY39" s="116"/>
      <c r="NAB39" s="15"/>
      <c r="NAC39" s="15"/>
      <c r="NAI39" s="118"/>
      <c r="NAJ39" s="117"/>
      <c r="NAK39" s="105"/>
      <c r="NAL39" s="117"/>
      <c r="NAT39" s="116"/>
      <c r="NAW39" s="15"/>
      <c r="NAX39" s="15"/>
      <c r="NBD39" s="118"/>
      <c r="NBE39" s="117"/>
      <c r="NBF39" s="105"/>
      <c r="NBG39" s="117"/>
      <c r="NBO39" s="116"/>
      <c r="NBR39" s="15"/>
      <c r="NBS39" s="15"/>
      <c r="NBY39" s="118"/>
      <c r="NBZ39" s="117"/>
      <c r="NCA39" s="105"/>
      <c r="NCB39" s="117"/>
      <c r="NCJ39" s="116"/>
      <c r="NCM39" s="15"/>
      <c r="NCN39" s="15"/>
      <c r="NCT39" s="118"/>
      <c r="NCU39" s="117"/>
      <c r="NCV39" s="105"/>
      <c r="NCW39" s="117"/>
      <c r="NDE39" s="116"/>
      <c r="NDH39" s="15"/>
      <c r="NDI39" s="15"/>
      <c r="NDO39" s="118"/>
      <c r="NDP39" s="117"/>
      <c r="NDQ39" s="105"/>
      <c r="NDR39" s="117"/>
      <c r="NDZ39" s="116"/>
      <c r="NEC39" s="15"/>
      <c r="NED39" s="15"/>
      <c r="NEJ39" s="118"/>
      <c r="NEK39" s="117"/>
      <c r="NEL39" s="105"/>
      <c r="NEM39" s="117"/>
      <c r="NEU39" s="116"/>
      <c r="NEX39" s="15"/>
      <c r="NEY39" s="15"/>
      <c r="NFE39" s="118"/>
      <c r="NFF39" s="117"/>
      <c r="NFG39" s="105"/>
      <c r="NFH39" s="117"/>
      <c r="NFP39" s="116"/>
      <c r="NFS39" s="15"/>
      <c r="NFT39" s="15"/>
      <c r="NFZ39" s="118"/>
      <c r="NGA39" s="117"/>
      <c r="NGB39" s="105"/>
      <c r="NGC39" s="117"/>
      <c r="NGK39" s="116"/>
      <c r="NGN39" s="15"/>
      <c r="NGO39" s="15"/>
      <c r="NGU39" s="118"/>
      <c r="NGV39" s="117"/>
      <c r="NGW39" s="105"/>
      <c r="NGX39" s="117"/>
      <c r="NHF39" s="116"/>
      <c r="NHI39" s="15"/>
      <c r="NHJ39" s="15"/>
      <c r="NHP39" s="118"/>
      <c r="NHQ39" s="117"/>
      <c r="NHR39" s="105"/>
      <c r="NHS39" s="117"/>
      <c r="NIA39" s="116"/>
      <c r="NID39" s="15"/>
      <c r="NIE39" s="15"/>
      <c r="NIK39" s="118"/>
      <c r="NIL39" s="117"/>
      <c r="NIM39" s="105"/>
      <c r="NIN39" s="117"/>
      <c r="NIV39" s="116"/>
      <c r="NIY39" s="15"/>
      <c r="NIZ39" s="15"/>
      <c r="NJF39" s="118"/>
      <c r="NJG39" s="117"/>
      <c r="NJH39" s="105"/>
      <c r="NJI39" s="117"/>
      <c r="NJQ39" s="116"/>
      <c r="NJT39" s="15"/>
      <c r="NJU39" s="15"/>
      <c r="NKA39" s="118"/>
      <c r="NKB39" s="117"/>
      <c r="NKC39" s="105"/>
      <c r="NKD39" s="117"/>
      <c r="NKL39" s="116"/>
      <c r="NKO39" s="15"/>
      <c r="NKP39" s="15"/>
      <c r="NKV39" s="118"/>
      <c r="NKW39" s="117"/>
      <c r="NKX39" s="105"/>
      <c r="NKY39" s="117"/>
      <c r="NLG39" s="116"/>
      <c r="NLJ39" s="15"/>
      <c r="NLK39" s="15"/>
      <c r="NLQ39" s="118"/>
      <c r="NLR39" s="117"/>
      <c r="NLS39" s="105"/>
      <c r="NLT39" s="117"/>
      <c r="NMB39" s="116"/>
      <c r="NME39" s="15"/>
      <c r="NMF39" s="15"/>
      <c r="NML39" s="118"/>
      <c r="NMM39" s="117"/>
      <c r="NMN39" s="105"/>
      <c r="NMO39" s="117"/>
      <c r="NMW39" s="116"/>
      <c r="NMZ39" s="15"/>
      <c r="NNA39" s="15"/>
      <c r="NNG39" s="118"/>
      <c r="NNH39" s="117"/>
      <c r="NNI39" s="105"/>
      <c r="NNJ39" s="117"/>
      <c r="NNR39" s="116"/>
      <c r="NNU39" s="15"/>
      <c r="NNV39" s="15"/>
      <c r="NOB39" s="118"/>
      <c r="NOC39" s="117"/>
      <c r="NOD39" s="105"/>
      <c r="NOE39" s="117"/>
      <c r="NOM39" s="116"/>
      <c r="NOP39" s="15"/>
      <c r="NOQ39" s="15"/>
      <c r="NOW39" s="118"/>
      <c r="NOX39" s="117"/>
      <c r="NOY39" s="105"/>
      <c r="NOZ39" s="117"/>
      <c r="NPH39" s="116"/>
      <c r="NPK39" s="15"/>
      <c r="NPL39" s="15"/>
      <c r="NPR39" s="118"/>
      <c r="NPS39" s="117"/>
      <c r="NPT39" s="105"/>
      <c r="NPU39" s="117"/>
      <c r="NQC39" s="116"/>
      <c r="NQF39" s="15"/>
      <c r="NQG39" s="15"/>
      <c r="NQM39" s="118"/>
      <c r="NQN39" s="117"/>
      <c r="NQO39" s="105"/>
      <c r="NQP39" s="117"/>
      <c r="NQX39" s="116"/>
      <c r="NRA39" s="15"/>
      <c r="NRB39" s="15"/>
      <c r="NRH39" s="118"/>
      <c r="NRI39" s="117"/>
      <c r="NRJ39" s="105"/>
      <c r="NRK39" s="117"/>
      <c r="NRS39" s="116"/>
      <c r="NRV39" s="15"/>
      <c r="NRW39" s="15"/>
      <c r="NSC39" s="118"/>
      <c r="NSD39" s="117"/>
      <c r="NSE39" s="105"/>
      <c r="NSF39" s="117"/>
      <c r="NSN39" s="116"/>
      <c r="NSQ39" s="15"/>
      <c r="NSR39" s="15"/>
      <c r="NSX39" s="118"/>
      <c r="NSY39" s="117"/>
      <c r="NSZ39" s="105"/>
      <c r="NTA39" s="117"/>
      <c r="NTI39" s="116"/>
      <c r="NTL39" s="15"/>
      <c r="NTM39" s="15"/>
      <c r="NTS39" s="118"/>
      <c r="NTT39" s="117"/>
      <c r="NTU39" s="105"/>
      <c r="NTV39" s="117"/>
      <c r="NUD39" s="116"/>
      <c r="NUG39" s="15"/>
      <c r="NUH39" s="15"/>
      <c r="NUN39" s="118"/>
      <c r="NUO39" s="117"/>
      <c r="NUP39" s="105"/>
      <c r="NUQ39" s="117"/>
      <c r="NUY39" s="116"/>
      <c r="NVB39" s="15"/>
      <c r="NVC39" s="15"/>
      <c r="NVI39" s="118"/>
      <c r="NVJ39" s="117"/>
      <c r="NVK39" s="105"/>
      <c r="NVL39" s="117"/>
      <c r="NVT39" s="116"/>
      <c r="NVW39" s="15"/>
      <c r="NVX39" s="15"/>
      <c r="NWD39" s="118"/>
      <c r="NWE39" s="117"/>
      <c r="NWF39" s="105"/>
      <c r="NWG39" s="117"/>
      <c r="NWO39" s="116"/>
      <c r="NWR39" s="15"/>
      <c r="NWS39" s="15"/>
      <c r="NWY39" s="118"/>
      <c r="NWZ39" s="117"/>
      <c r="NXA39" s="105"/>
      <c r="NXB39" s="117"/>
      <c r="NXJ39" s="116"/>
      <c r="NXM39" s="15"/>
      <c r="NXN39" s="15"/>
      <c r="NXT39" s="118"/>
      <c r="NXU39" s="117"/>
      <c r="NXV39" s="105"/>
      <c r="NXW39" s="117"/>
      <c r="NYE39" s="116"/>
      <c r="NYH39" s="15"/>
      <c r="NYI39" s="15"/>
      <c r="NYO39" s="118"/>
      <c r="NYP39" s="117"/>
      <c r="NYQ39" s="105"/>
      <c r="NYR39" s="117"/>
      <c r="NYZ39" s="116"/>
      <c r="NZC39" s="15"/>
      <c r="NZD39" s="15"/>
      <c r="NZJ39" s="118"/>
      <c r="NZK39" s="117"/>
      <c r="NZL39" s="105"/>
      <c r="NZM39" s="117"/>
      <c r="NZU39" s="116"/>
      <c r="NZX39" s="15"/>
      <c r="NZY39" s="15"/>
      <c r="OAE39" s="118"/>
      <c r="OAF39" s="117"/>
      <c r="OAG39" s="105"/>
      <c r="OAH39" s="117"/>
      <c r="OAP39" s="116"/>
      <c r="OAS39" s="15"/>
      <c r="OAT39" s="15"/>
      <c r="OAZ39" s="118"/>
      <c r="OBA39" s="117"/>
      <c r="OBB39" s="105"/>
      <c r="OBC39" s="117"/>
      <c r="OBK39" s="116"/>
      <c r="OBN39" s="15"/>
      <c r="OBO39" s="15"/>
      <c r="OBU39" s="118"/>
      <c r="OBV39" s="117"/>
      <c r="OBW39" s="105"/>
      <c r="OBX39" s="117"/>
      <c r="OCF39" s="116"/>
      <c r="OCI39" s="15"/>
      <c r="OCJ39" s="15"/>
      <c r="OCP39" s="118"/>
      <c r="OCQ39" s="117"/>
      <c r="OCR39" s="105"/>
      <c r="OCS39" s="117"/>
      <c r="ODA39" s="116"/>
      <c r="ODD39" s="15"/>
      <c r="ODE39" s="15"/>
      <c r="ODK39" s="118"/>
      <c r="ODL39" s="117"/>
      <c r="ODM39" s="105"/>
      <c r="ODN39" s="117"/>
      <c r="ODV39" s="116"/>
      <c r="ODY39" s="15"/>
      <c r="ODZ39" s="15"/>
      <c r="OEF39" s="118"/>
      <c r="OEG39" s="117"/>
      <c r="OEH39" s="105"/>
      <c r="OEI39" s="117"/>
      <c r="OEQ39" s="116"/>
      <c r="OET39" s="15"/>
      <c r="OEU39" s="15"/>
      <c r="OFA39" s="118"/>
      <c r="OFB39" s="117"/>
      <c r="OFC39" s="105"/>
      <c r="OFD39" s="117"/>
      <c r="OFL39" s="116"/>
      <c r="OFO39" s="15"/>
      <c r="OFP39" s="15"/>
      <c r="OFV39" s="118"/>
      <c r="OFW39" s="117"/>
      <c r="OFX39" s="105"/>
      <c r="OFY39" s="117"/>
      <c r="OGG39" s="116"/>
      <c r="OGJ39" s="15"/>
      <c r="OGK39" s="15"/>
      <c r="OGQ39" s="118"/>
      <c r="OGR39" s="117"/>
      <c r="OGS39" s="105"/>
      <c r="OGT39" s="117"/>
      <c r="OHB39" s="116"/>
      <c r="OHE39" s="15"/>
      <c r="OHF39" s="15"/>
      <c r="OHL39" s="118"/>
      <c r="OHM39" s="117"/>
      <c r="OHN39" s="105"/>
      <c r="OHO39" s="117"/>
      <c r="OHW39" s="116"/>
      <c r="OHZ39" s="15"/>
      <c r="OIA39" s="15"/>
      <c r="OIG39" s="118"/>
      <c r="OIH39" s="117"/>
      <c r="OII39" s="105"/>
      <c r="OIJ39" s="117"/>
      <c r="OIR39" s="116"/>
      <c r="OIU39" s="15"/>
      <c r="OIV39" s="15"/>
      <c r="OJB39" s="118"/>
      <c r="OJC39" s="117"/>
      <c r="OJD39" s="105"/>
      <c r="OJE39" s="117"/>
      <c r="OJM39" s="116"/>
      <c r="OJP39" s="15"/>
      <c r="OJQ39" s="15"/>
      <c r="OJW39" s="118"/>
      <c r="OJX39" s="117"/>
      <c r="OJY39" s="105"/>
      <c r="OJZ39" s="117"/>
      <c r="OKH39" s="116"/>
      <c r="OKK39" s="15"/>
      <c r="OKL39" s="15"/>
      <c r="OKR39" s="118"/>
      <c r="OKS39" s="117"/>
      <c r="OKT39" s="105"/>
      <c r="OKU39" s="117"/>
      <c r="OLC39" s="116"/>
      <c r="OLF39" s="15"/>
      <c r="OLG39" s="15"/>
      <c r="OLM39" s="118"/>
      <c r="OLN39" s="117"/>
      <c r="OLO39" s="105"/>
      <c r="OLP39" s="117"/>
      <c r="OLX39" s="116"/>
      <c r="OMA39" s="15"/>
      <c r="OMB39" s="15"/>
      <c r="OMH39" s="118"/>
      <c r="OMI39" s="117"/>
      <c r="OMJ39" s="105"/>
      <c r="OMK39" s="117"/>
      <c r="OMS39" s="116"/>
      <c r="OMV39" s="15"/>
      <c r="OMW39" s="15"/>
      <c r="ONC39" s="118"/>
      <c r="OND39" s="117"/>
      <c r="ONE39" s="105"/>
      <c r="ONF39" s="117"/>
      <c r="ONN39" s="116"/>
      <c r="ONQ39" s="15"/>
      <c r="ONR39" s="15"/>
      <c r="ONX39" s="118"/>
      <c r="ONY39" s="117"/>
      <c r="ONZ39" s="105"/>
      <c r="OOA39" s="117"/>
      <c r="OOI39" s="116"/>
      <c r="OOL39" s="15"/>
      <c r="OOM39" s="15"/>
      <c r="OOS39" s="118"/>
      <c r="OOT39" s="117"/>
      <c r="OOU39" s="105"/>
      <c r="OOV39" s="117"/>
      <c r="OPD39" s="116"/>
      <c r="OPG39" s="15"/>
      <c r="OPH39" s="15"/>
      <c r="OPN39" s="118"/>
      <c r="OPO39" s="117"/>
      <c r="OPP39" s="105"/>
      <c r="OPQ39" s="117"/>
      <c r="OPY39" s="116"/>
      <c r="OQB39" s="15"/>
      <c r="OQC39" s="15"/>
      <c r="OQI39" s="118"/>
      <c r="OQJ39" s="117"/>
      <c r="OQK39" s="105"/>
      <c r="OQL39" s="117"/>
      <c r="OQT39" s="116"/>
      <c r="OQW39" s="15"/>
      <c r="OQX39" s="15"/>
      <c r="ORD39" s="118"/>
      <c r="ORE39" s="117"/>
      <c r="ORF39" s="105"/>
      <c r="ORG39" s="117"/>
      <c r="ORO39" s="116"/>
      <c r="ORR39" s="15"/>
      <c r="ORS39" s="15"/>
      <c r="ORY39" s="118"/>
      <c r="ORZ39" s="117"/>
      <c r="OSA39" s="105"/>
      <c r="OSB39" s="117"/>
      <c r="OSJ39" s="116"/>
      <c r="OSM39" s="15"/>
      <c r="OSN39" s="15"/>
      <c r="OST39" s="118"/>
      <c r="OSU39" s="117"/>
      <c r="OSV39" s="105"/>
      <c r="OSW39" s="117"/>
      <c r="OTE39" s="116"/>
      <c r="OTH39" s="15"/>
      <c r="OTI39" s="15"/>
      <c r="OTO39" s="118"/>
      <c r="OTP39" s="117"/>
      <c r="OTQ39" s="105"/>
      <c r="OTR39" s="117"/>
      <c r="OTZ39" s="116"/>
      <c r="OUC39" s="15"/>
      <c r="OUD39" s="15"/>
      <c r="OUJ39" s="118"/>
      <c r="OUK39" s="117"/>
      <c r="OUL39" s="105"/>
      <c r="OUM39" s="117"/>
      <c r="OUU39" s="116"/>
      <c r="OUX39" s="15"/>
      <c r="OUY39" s="15"/>
      <c r="OVE39" s="118"/>
      <c r="OVF39" s="117"/>
      <c r="OVG39" s="105"/>
      <c r="OVH39" s="117"/>
      <c r="OVP39" s="116"/>
      <c r="OVS39" s="15"/>
      <c r="OVT39" s="15"/>
      <c r="OVZ39" s="118"/>
      <c r="OWA39" s="117"/>
      <c r="OWB39" s="105"/>
      <c r="OWC39" s="117"/>
      <c r="OWK39" s="116"/>
      <c r="OWN39" s="15"/>
      <c r="OWO39" s="15"/>
      <c r="OWU39" s="118"/>
      <c r="OWV39" s="117"/>
      <c r="OWW39" s="105"/>
      <c r="OWX39" s="117"/>
      <c r="OXF39" s="116"/>
      <c r="OXI39" s="15"/>
      <c r="OXJ39" s="15"/>
      <c r="OXP39" s="118"/>
      <c r="OXQ39" s="117"/>
      <c r="OXR39" s="105"/>
      <c r="OXS39" s="117"/>
      <c r="OYA39" s="116"/>
      <c r="OYD39" s="15"/>
      <c r="OYE39" s="15"/>
      <c r="OYK39" s="118"/>
      <c r="OYL39" s="117"/>
      <c r="OYM39" s="105"/>
      <c r="OYN39" s="117"/>
      <c r="OYV39" s="116"/>
      <c r="OYY39" s="15"/>
      <c r="OYZ39" s="15"/>
      <c r="OZF39" s="118"/>
      <c r="OZG39" s="117"/>
      <c r="OZH39" s="105"/>
      <c r="OZI39" s="117"/>
      <c r="OZQ39" s="116"/>
      <c r="OZT39" s="15"/>
      <c r="OZU39" s="15"/>
      <c r="PAA39" s="118"/>
      <c r="PAB39" s="117"/>
      <c r="PAC39" s="105"/>
      <c r="PAD39" s="117"/>
      <c r="PAL39" s="116"/>
      <c r="PAO39" s="15"/>
      <c r="PAP39" s="15"/>
      <c r="PAV39" s="118"/>
      <c r="PAW39" s="117"/>
      <c r="PAX39" s="105"/>
      <c r="PAY39" s="117"/>
      <c r="PBG39" s="116"/>
      <c r="PBJ39" s="15"/>
      <c r="PBK39" s="15"/>
      <c r="PBQ39" s="118"/>
      <c r="PBR39" s="117"/>
      <c r="PBS39" s="105"/>
      <c r="PBT39" s="117"/>
      <c r="PCB39" s="116"/>
      <c r="PCE39" s="15"/>
      <c r="PCF39" s="15"/>
      <c r="PCL39" s="118"/>
      <c r="PCM39" s="117"/>
      <c r="PCN39" s="105"/>
      <c r="PCO39" s="117"/>
      <c r="PCW39" s="116"/>
      <c r="PCZ39" s="15"/>
      <c r="PDA39" s="15"/>
      <c r="PDG39" s="118"/>
      <c r="PDH39" s="117"/>
      <c r="PDI39" s="105"/>
      <c r="PDJ39" s="117"/>
      <c r="PDR39" s="116"/>
      <c r="PDU39" s="15"/>
      <c r="PDV39" s="15"/>
      <c r="PEB39" s="118"/>
      <c r="PEC39" s="117"/>
      <c r="PED39" s="105"/>
      <c r="PEE39" s="117"/>
      <c r="PEM39" s="116"/>
      <c r="PEP39" s="15"/>
      <c r="PEQ39" s="15"/>
      <c r="PEW39" s="118"/>
      <c r="PEX39" s="117"/>
      <c r="PEY39" s="105"/>
      <c r="PEZ39" s="117"/>
      <c r="PFH39" s="116"/>
      <c r="PFK39" s="15"/>
      <c r="PFL39" s="15"/>
      <c r="PFR39" s="118"/>
      <c r="PFS39" s="117"/>
      <c r="PFT39" s="105"/>
      <c r="PFU39" s="117"/>
      <c r="PGC39" s="116"/>
      <c r="PGF39" s="15"/>
      <c r="PGG39" s="15"/>
      <c r="PGM39" s="118"/>
      <c r="PGN39" s="117"/>
      <c r="PGO39" s="105"/>
      <c r="PGP39" s="117"/>
      <c r="PGX39" s="116"/>
      <c r="PHA39" s="15"/>
      <c r="PHB39" s="15"/>
      <c r="PHH39" s="118"/>
      <c r="PHI39" s="117"/>
      <c r="PHJ39" s="105"/>
      <c r="PHK39" s="117"/>
      <c r="PHS39" s="116"/>
      <c r="PHV39" s="15"/>
      <c r="PHW39" s="15"/>
      <c r="PIC39" s="118"/>
      <c r="PID39" s="117"/>
      <c r="PIE39" s="105"/>
      <c r="PIF39" s="117"/>
      <c r="PIN39" s="116"/>
      <c r="PIQ39" s="15"/>
      <c r="PIR39" s="15"/>
      <c r="PIX39" s="118"/>
      <c r="PIY39" s="117"/>
      <c r="PIZ39" s="105"/>
      <c r="PJA39" s="117"/>
      <c r="PJI39" s="116"/>
      <c r="PJL39" s="15"/>
      <c r="PJM39" s="15"/>
      <c r="PJS39" s="118"/>
      <c r="PJT39" s="117"/>
      <c r="PJU39" s="105"/>
      <c r="PJV39" s="117"/>
      <c r="PKD39" s="116"/>
      <c r="PKG39" s="15"/>
      <c r="PKH39" s="15"/>
      <c r="PKN39" s="118"/>
      <c r="PKO39" s="117"/>
      <c r="PKP39" s="105"/>
      <c r="PKQ39" s="117"/>
      <c r="PKY39" s="116"/>
      <c r="PLB39" s="15"/>
      <c r="PLC39" s="15"/>
      <c r="PLI39" s="118"/>
      <c r="PLJ39" s="117"/>
      <c r="PLK39" s="105"/>
      <c r="PLL39" s="117"/>
      <c r="PLT39" s="116"/>
      <c r="PLW39" s="15"/>
      <c r="PLX39" s="15"/>
      <c r="PMD39" s="118"/>
      <c r="PME39" s="117"/>
      <c r="PMF39" s="105"/>
      <c r="PMG39" s="117"/>
      <c r="PMO39" s="116"/>
      <c r="PMR39" s="15"/>
      <c r="PMS39" s="15"/>
      <c r="PMY39" s="118"/>
      <c r="PMZ39" s="117"/>
      <c r="PNA39" s="105"/>
      <c r="PNB39" s="117"/>
      <c r="PNJ39" s="116"/>
      <c r="PNM39" s="15"/>
      <c r="PNN39" s="15"/>
      <c r="PNT39" s="118"/>
      <c r="PNU39" s="117"/>
      <c r="PNV39" s="105"/>
      <c r="PNW39" s="117"/>
      <c r="POE39" s="116"/>
      <c r="POH39" s="15"/>
      <c r="POI39" s="15"/>
      <c r="POO39" s="118"/>
      <c r="POP39" s="117"/>
      <c r="POQ39" s="105"/>
      <c r="POR39" s="117"/>
      <c r="POZ39" s="116"/>
      <c r="PPC39" s="15"/>
      <c r="PPD39" s="15"/>
      <c r="PPJ39" s="118"/>
      <c r="PPK39" s="117"/>
      <c r="PPL39" s="105"/>
      <c r="PPM39" s="117"/>
      <c r="PPU39" s="116"/>
      <c r="PPX39" s="15"/>
      <c r="PPY39" s="15"/>
      <c r="PQE39" s="118"/>
      <c r="PQF39" s="117"/>
      <c r="PQG39" s="105"/>
      <c r="PQH39" s="117"/>
      <c r="PQP39" s="116"/>
      <c r="PQS39" s="15"/>
      <c r="PQT39" s="15"/>
      <c r="PQZ39" s="118"/>
      <c r="PRA39" s="117"/>
      <c r="PRB39" s="105"/>
      <c r="PRC39" s="117"/>
      <c r="PRK39" s="116"/>
      <c r="PRN39" s="15"/>
      <c r="PRO39" s="15"/>
      <c r="PRU39" s="118"/>
      <c r="PRV39" s="117"/>
      <c r="PRW39" s="105"/>
      <c r="PRX39" s="117"/>
      <c r="PSF39" s="116"/>
      <c r="PSI39" s="15"/>
      <c r="PSJ39" s="15"/>
      <c r="PSP39" s="118"/>
      <c r="PSQ39" s="117"/>
      <c r="PSR39" s="105"/>
      <c r="PSS39" s="117"/>
      <c r="PTA39" s="116"/>
      <c r="PTD39" s="15"/>
      <c r="PTE39" s="15"/>
      <c r="PTK39" s="118"/>
      <c r="PTL39" s="117"/>
      <c r="PTM39" s="105"/>
      <c r="PTN39" s="117"/>
      <c r="PTV39" s="116"/>
      <c r="PTY39" s="15"/>
      <c r="PTZ39" s="15"/>
      <c r="PUF39" s="118"/>
      <c r="PUG39" s="117"/>
      <c r="PUH39" s="105"/>
      <c r="PUI39" s="117"/>
      <c r="PUQ39" s="116"/>
      <c r="PUT39" s="15"/>
      <c r="PUU39" s="15"/>
      <c r="PVA39" s="118"/>
      <c r="PVB39" s="117"/>
      <c r="PVC39" s="105"/>
      <c r="PVD39" s="117"/>
      <c r="PVL39" s="116"/>
      <c r="PVO39" s="15"/>
      <c r="PVP39" s="15"/>
      <c r="PVV39" s="118"/>
      <c r="PVW39" s="117"/>
      <c r="PVX39" s="105"/>
      <c r="PVY39" s="117"/>
      <c r="PWG39" s="116"/>
      <c r="PWJ39" s="15"/>
      <c r="PWK39" s="15"/>
      <c r="PWQ39" s="118"/>
      <c r="PWR39" s="117"/>
      <c r="PWS39" s="105"/>
      <c r="PWT39" s="117"/>
      <c r="PXB39" s="116"/>
      <c r="PXE39" s="15"/>
      <c r="PXF39" s="15"/>
      <c r="PXL39" s="118"/>
      <c r="PXM39" s="117"/>
      <c r="PXN39" s="105"/>
      <c r="PXO39" s="117"/>
      <c r="PXW39" s="116"/>
      <c r="PXZ39" s="15"/>
      <c r="PYA39" s="15"/>
      <c r="PYG39" s="118"/>
      <c r="PYH39" s="117"/>
      <c r="PYI39" s="105"/>
      <c r="PYJ39" s="117"/>
      <c r="PYR39" s="116"/>
      <c r="PYU39" s="15"/>
      <c r="PYV39" s="15"/>
      <c r="PZB39" s="118"/>
      <c r="PZC39" s="117"/>
      <c r="PZD39" s="105"/>
      <c r="PZE39" s="117"/>
      <c r="PZM39" s="116"/>
      <c r="PZP39" s="15"/>
      <c r="PZQ39" s="15"/>
      <c r="PZW39" s="118"/>
      <c r="PZX39" s="117"/>
      <c r="PZY39" s="105"/>
      <c r="PZZ39" s="117"/>
      <c r="QAH39" s="116"/>
      <c r="QAK39" s="15"/>
      <c r="QAL39" s="15"/>
      <c r="QAR39" s="118"/>
      <c r="QAS39" s="117"/>
      <c r="QAT39" s="105"/>
      <c r="QAU39" s="117"/>
      <c r="QBC39" s="116"/>
      <c r="QBF39" s="15"/>
      <c r="QBG39" s="15"/>
      <c r="QBM39" s="118"/>
      <c r="QBN39" s="117"/>
      <c r="QBO39" s="105"/>
      <c r="QBP39" s="117"/>
      <c r="QBX39" s="116"/>
      <c r="QCA39" s="15"/>
      <c r="QCB39" s="15"/>
      <c r="QCH39" s="118"/>
      <c r="QCI39" s="117"/>
      <c r="QCJ39" s="105"/>
      <c r="QCK39" s="117"/>
      <c r="QCS39" s="116"/>
      <c r="QCV39" s="15"/>
      <c r="QCW39" s="15"/>
      <c r="QDC39" s="118"/>
      <c r="QDD39" s="117"/>
      <c r="QDE39" s="105"/>
      <c r="QDF39" s="117"/>
      <c r="QDN39" s="116"/>
      <c r="QDQ39" s="15"/>
      <c r="QDR39" s="15"/>
      <c r="QDX39" s="118"/>
      <c r="QDY39" s="117"/>
      <c r="QDZ39" s="105"/>
      <c r="QEA39" s="117"/>
      <c r="QEI39" s="116"/>
      <c r="QEL39" s="15"/>
      <c r="QEM39" s="15"/>
      <c r="QES39" s="118"/>
      <c r="QET39" s="117"/>
      <c r="QEU39" s="105"/>
      <c r="QEV39" s="117"/>
      <c r="QFD39" s="116"/>
      <c r="QFG39" s="15"/>
      <c r="QFH39" s="15"/>
      <c r="QFN39" s="118"/>
      <c r="QFO39" s="117"/>
      <c r="QFP39" s="105"/>
      <c r="QFQ39" s="117"/>
      <c r="QFY39" s="116"/>
      <c r="QGB39" s="15"/>
      <c r="QGC39" s="15"/>
      <c r="QGI39" s="118"/>
      <c r="QGJ39" s="117"/>
      <c r="QGK39" s="105"/>
      <c r="QGL39" s="117"/>
      <c r="QGT39" s="116"/>
      <c r="QGW39" s="15"/>
      <c r="QGX39" s="15"/>
      <c r="QHD39" s="118"/>
      <c r="QHE39" s="117"/>
      <c r="QHF39" s="105"/>
      <c r="QHG39" s="117"/>
      <c r="QHO39" s="116"/>
      <c r="QHR39" s="15"/>
      <c r="QHS39" s="15"/>
      <c r="QHY39" s="118"/>
      <c r="QHZ39" s="117"/>
      <c r="QIA39" s="105"/>
      <c r="QIB39" s="117"/>
      <c r="QIJ39" s="116"/>
      <c r="QIM39" s="15"/>
      <c r="QIN39" s="15"/>
      <c r="QIT39" s="118"/>
      <c r="QIU39" s="117"/>
      <c r="QIV39" s="105"/>
      <c r="QIW39" s="117"/>
      <c r="QJE39" s="116"/>
      <c r="QJH39" s="15"/>
      <c r="QJI39" s="15"/>
      <c r="QJO39" s="118"/>
      <c r="QJP39" s="117"/>
      <c r="QJQ39" s="105"/>
      <c r="QJR39" s="117"/>
      <c r="QJZ39" s="116"/>
      <c r="QKC39" s="15"/>
      <c r="QKD39" s="15"/>
      <c r="QKJ39" s="118"/>
      <c r="QKK39" s="117"/>
      <c r="QKL39" s="105"/>
      <c r="QKM39" s="117"/>
      <c r="QKU39" s="116"/>
      <c r="QKX39" s="15"/>
      <c r="QKY39" s="15"/>
      <c r="QLE39" s="118"/>
      <c r="QLF39" s="117"/>
      <c r="QLG39" s="105"/>
      <c r="QLH39" s="117"/>
      <c r="QLP39" s="116"/>
      <c r="QLS39" s="15"/>
      <c r="QLT39" s="15"/>
      <c r="QLZ39" s="118"/>
      <c r="QMA39" s="117"/>
      <c r="QMB39" s="105"/>
      <c r="QMC39" s="117"/>
      <c r="QMK39" s="116"/>
      <c r="QMN39" s="15"/>
      <c r="QMO39" s="15"/>
      <c r="QMU39" s="118"/>
      <c r="QMV39" s="117"/>
      <c r="QMW39" s="105"/>
      <c r="QMX39" s="117"/>
      <c r="QNF39" s="116"/>
      <c r="QNI39" s="15"/>
      <c r="QNJ39" s="15"/>
      <c r="QNP39" s="118"/>
      <c r="QNQ39" s="117"/>
      <c r="QNR39" s="105"/>
      <c r="QNS39" s="117"/>
      <c r="QOA39" s="116"/>
      <c r="QOD39" s="15"/>
      <c r="QOE39" s="15"/>
      <c r="QOK39" s="118"/>
      <c r="QOL39" s="117"/>
      <c r="QOM39" s="105"/>
      <c r="QON39" s="117"/>
      <c r="QOV39" s="116"/>
      <c r="QOY39" s="15"/>
      <c r="QOZ39" s="15"/>
      <c r="QPF39" s="118"/>
      <c r="QPG39" s="117"/>
      <c r="QPH39" s="105"/>
      <c r="QPI39" s="117"/>
      <c r="QPQ39" s="116"/>
      <c r="QPT39" s="15"/>
      <c r="QPU39" s="15"/>
      <c r="QQA39" s="118"/>
      <c r="QQB39" s="117"/>
      <c r="QQC39" s="105"/>
      <c r="QQD39" s="117"/>
      <c r="QQL39" s="116"/>
      <c r="QQO39" s="15"/>
      <c r="QQP39" s="15"/>
      <c r="QQV39" s="118"/>
      <c r="QQW39" s="117"/>
      <c r="QQX39" s="105"/>
      <c r="QQY39" s="117"/>
      <c r="QRG39" s="116"/>
      <c r="QRJ39" s="15"/>
      <c r="QRK39" s="15"/>
      <c r="QRQ39" s="118"/>
      <c r="QRR39" s="117"/>
      <c r="QRS39" s="105"/>
      <c r="QRT39" s="117"/>
      <c r="QSB39" s="116"/>
      <c r="QSE39" s="15"/>
      <c r="QSF39" s="15"/>
      <c r="QSL39" s="118"/>
      <c r="QSM39" s="117"/>
      <c r="QSN39" s="105"/>
      <c r="QSO39" s="117"/>
      <c r="QSW39" s="116"/>
      <c r="QSZ39" s="15"/>
      <c r="QTA39" s="15"/>
      <c r="QTG39" s="118"/>
      <c r="QTH39" s="117"/>
      <c r="QTI39" s="105"/>
      <c r="QTJ39" s="117"/>
      <c r="QTR39" s="116"/>
      <c r="QTU39" s="15"/>
      <c r="QTV39" s="15"/>
      <c r="QUB39" s="118"/>
      <c r="QUC39" s="117"/>
      <c r="QUD39" s="105"/>
      <c r="QUE39" s="117"/>
      <c r="QUM39" s="116"/>
      <c r="QUP39" s="15"/>
      <c r="QUQ39" s="15"/>
      <c r="QUW39" s="118"/>
      <c r="QUX39" s="117"/>
      <c r="QUY39" s="105"/>
      <c r="QUZ39" s="117"/>
      <c r="QVH39" s="116"/>
      <c r="QVK39" s="15"/>
      <c r="QVL39" s="15"/>
      <c r="QVR39" s="118"/>
      <c r="QVS39" s="117"/>
      <c r="QVT39" s="105"/>
      <c r="QVU39" s="117"/>
      <c r="QWC39" s="116"/>
      <c r="QWF39" s="15"/>
      <c r="QWG39" s="15"/>
      <c r="QWM39" s="118"/>
      <c r="QWN39" s="117"/>
      <c r="QWO39" s="105"/>
      <c r="QWP39" s="117"/>
      <c r="QWX39" s="116"/>
      <c r="QXA39" s="15"/>
      <c r="QXB39" s="15"/>
      <c r="QXH39" s="118"/>
      <c r="QXI39" s="117"/>
      <c r="QXJ39" s="105"/>
      <c r="QXK39" s="117"/>
      <c r="QXS39" s="116"/>
      <c r="QXV39" s="15"/>
      <c r="QXW39" s="15"/>
      <c r="QYC39" s="118"/>
      <c r="QYD39" s="117"/>
      <c r="QYE39" s="105"/>
      <c r="QYF39" s="117"/>
      <c r="QYN39" s="116"/>
      <c r="QYQ39" s="15"/>
      <c r="QYR39" s="15"/>
      <c r="QYX39" s="118"/>
      <c r="QYY39" s="117"/>
      <c r="QYZ39" s="105"/>
      <c r="QZA39" s="117"/>
      <c r="QZI39" s="116"/>
      <c r="QZL39" s="15"/>
      <c r="QZM39" s="15"/>
      <c r="QZS39" s="118"/>
      <c r="QZT39" s="117"/>
      <c r="QZU39" s="105"/>
      <c r="QZV39" s="117"/>
      <c r="RAD39" s="116"/>
      <c r="RAG39" s="15"/>
      <c r="RAH39" s="15"/>
      <c r="RAN39" s="118"/>
      <c r="RAO39" s="117"/>
      <c r="RAP39" s="105"/>
      <c r="RAQ39" s="117"/>
      <c r="RAY39" s="116"/>
      <c r="RBB39" s="15"/>
      <c r="RBC39" s="15"/>
      <c r="RBI39" s="118"/>
      <c r="RBJ39" s="117"/>
      <c r="RBK39" s="105"/>
      <c r="RBL39" s="117"/>
      <c r="RBT39" s="116"/>
      <c r="RBW39" s="15"/>
      <c r="RBX39" s="15"/>
      <c r="RCD39" s="118"/>
      <c r="RCE39" s="117"/>
      <c r="RCF39" s="105"/>
      <c r="RCG39" s="117"/>
      <c r="RCO39" s="116"/>
      <c r="RCR39" s="15"/>
      <c r="RCS39" s="15"/>
      <c r="RCY39" s="118"/>
      <c r="RCZ39" s="117"/>
      <c r="RDA39" s="105"/>
      <c r="RDB39" s="117"/>
      <c r="RDJ39" s="116"/>
      <c r="RDM39" s="15"/>
      <c r="RDN39" s="15"/>
      <c r="RDT39" s="118"/>
      <c r="RDU39" s="117"/>
      <c r="RDV39" s="105"/>
      <c r="RDW39" s="117"/>
      <c r="REE39" s="116"/>
      <c r="REH39" s="15"/>
      <c r="REI39" s="15"/>
      <c r="REO39" s="118"/>
      <c r="REP39" s="117"/>
      <c r="REQ39" s="105"/>
      <c r="RER39" s="117"/>
      <c r="REZ39" s="116"/>
      <c r="RFC39" s="15"/>
      <c r="RFD39" s="15"/>
      <c r="RFJ39" s="118"/>
      <c r="RFK39" s="117"/>
      <c r="RFL39" s="105"/>
      <c r="RFM39" s="117"/>
      <c r="RFU39" s="116"/>
      <c r="RFX39" s="15"/>
      <c r="RFY39" s="15"/>
      <c r="RGE39" s="118"/>
      <c r="RGF39" s="117"/>
      <c r="RGG39" s="105"/>
      <c r="RGH39" s="117"/>
      <c r="RGP39" s="116"/>
      <c r="RGS39" s="15"/>
      <c r="RGT39" s="15"/>
      <c r="RGZ39" s="118"/>
      <c r="RHA39" s="117"/>
      <c r="RHB39" s="105"/>
      <c r="RHC39" s="117"/>
      <c r="RHK39" s="116"/>
      <c r="RHN39" s="15"/>
      <c r="RHO39" s="15"/>
      <c r="RHU39" s="118"/>
      <c r="RHV39" s="117"/>
      <c r="RHW39" s="105"/>
      <c r="RHX39" s="117"/>
      <c r="RIF39" s="116"/>
      <c r="RII39" s="15"/>
      <c r="RIJ39" s="15"/>
      <c r="RIP39" s="118"/>
      <c r="RIQ39" s="117"/>
      <c r="RIR39" s="105"/>
      <c r="RIS39" s="117"/>
      <c r="RJA39" s="116"/>
      <c r="RJD39" s="15"/>
      <c r="RJE39" s="15"/>
      <c r="RJK39" s="118"/>
      <c r="RJL39" s="117"/>
      <c r="RJM39" s="105"/>
      <c r="RJN39" s="117"/>
      <c r="RJV39" s="116"/>
      <c r="RJY39" s="15"/>
      <c r="RJZ39" s="15"/>
      <c r="RKF39" s="118"/>
      <c r="RKG39" s="117"/>
      <c r="RKH39" s="105"/>
      <c r="RKI39" s="117"/>
      <c r="RKQ39" s="116"/>
      <c r="RKT39" s="15"/>
      <c r="RKU39" s="15"/>
      <c r="RLA39" s="118"/>
      <c r="RLB39" s="117"/>
      <c r="RLC39" s="105"/>
      <c r="RLD39" s="117"/>
      <c r="RLL39" s="116"/>
      <c r="RLO39" s="15"/>
      <c r="RLP39" s="15"/>
      <c r="RLV39" s="118"/>
      <c r="RLW39" s="117"/>
      <c r="RLX39" s="105"/>
      <c r="RLY39" s="117"/>
      <c r="RMG39" s="116"/>
      <c r="RMJ39" s="15"/>
      <c r="RMK39" s="15"/>
      <c r="RMQ39" s="118"/>
      <c r="RMR39" s="117"/>
      <c r="RMS39" s="105"/>
      <c r="RMT39" s="117"/>
      <c r="RNB39" s="116"/>
      <c r="RNE39" s="15"/>
      <c r="RNF39" s="15"/>
      <c r="RNL39" s="118"/>
      <c r="RNM39" s="117"/>
      <c r="RNN39" s="105"/>
      <c r="RNO39" s="117"/>
      <c r="RNW39" s="116"/>
      <c r="RNZ39" s="15"/>
      <c r="ROA39" s="15"/>
      <c r="ROG39" s="118"/>
      <c r="ROH39" s="117"/>
      <c r="ROI39" s="105"/>
      <c r="ROJ39" s="117"/>
      <c r="ROR39" s="116"/>
      <c r="ROU39" s="15"/>
      <c r="ROV39" s="15"/>
      <c r="RPB39" s="118"/>
      <c r="RPC39" s="117"/>
      <c r="RPD39" s="105"/>
      <c r="RPE39" s="117"/>
      <c r="RPM39" s="116"/>
      <c r="RPP39" s="15"/>
      <c r="RPQ39" s="15"/>
      <c r="RPW39" s="118"/>
      <c r="RPX39" s="117"/>
      <c r="RPY39" s="105"/>
      <c r="RPZ39" s="117"/>
      <c r="RQH39" s="116"/>
      <c r="RQK39" s="15"/>
      <c r="RQL39" s="15"/>
      <c r="RQR39" s="118"/>
      <c r="RQS39" s="117"/>
      <c r="RQT39" s="105"/>
      <c r="RQU39" s="117"/>
      <c r="RRC39" s="116"/>
      <c r="RRF39" s="15"/>
      <c r="RRG39" s="15"/>
      <c r="RRM39" s="118"/>
      <c r="RRN39" s="117"/>
      <c r="RRO39" s="105"/>
      <c r="RRP39" s="117"/>
      <c r="RRX39" s="116"/>
      <c r="RSA39" s="15"/>
      <c r="RSB39" s="15"/>
      <c r="RSH39" s="118"/>
      <c r="RSI39" s="117"/>
      <c r="RSJ39" s="105"/>
      <c r="RSK39" s="117"/>
      <c r="RSS39" s="116"/>
      <c r="RSV39" s="15"/>
      <c r="RSW39" s="15"/>
      <c r="RTC39" s="118"/>
      <c r="RTD39" s="117"/>
      <c r="RTE39" s="105"/>
      <c r="RTF39" s="117"/>
      <c r="RTN39" s="116"/>
      <c r="RTQ39" s="15"/>
      <c r="RTR39" s="15"/>
      <c r="RTX39" s="118"/>
      <c r="RTY39" s="117"/>
      <c r="RTZ39" s="105"/>
      <c r="RUA39" s="117"/>
      <c r="RUI39" s="116"/>
      <c r="RUL39" s="15"/>
      <c r="RUM39" s="15"/>
      <c r="RUS39" s="118"/>
      <c r="RUT39" s="117"/>
      <c r="RUU39" s="105"/>
      <c r="RUV39" s="117"/>
      <c r="RVD39" s="116"/>
      <c r="RVG39" s="15"/>
      <c r="RVH39" s="15"/>
      <c r="RVN39" s="118"/>
      <c r="RVO39" s="117"/>
      <c r="RVP39" s="105"/>
      <c r="RVQ39" s="117"/>
      <c r="RVY39" s="116"/>
      <c r="RWB39" s="15"/>
      <c r="RWC39" s="15"/>
      <c r="RWI39" s="118"/>
      <c r="RWJ39" s="117"/>
      <c r="RWK39" s="105"/>
      <c r="RWL39" s="117"/>
      <c r="RWT39" s="116"/>
      <c r="RWW39" s="15"/>
      <c r="RWX39" s="15"/>
      <c r="RXD39" s="118"/>
      <c r="RXE39" s="117"/>
      <c r="RXF39" s="105"/>
      <c r="RXG39" s="117"/>
      <c r="RXO39" s="116"/>
      <c r="RXR39" s="15"/>
      <c r="RXS39" s="15"/>
      <c r="RXY39" s="118"/>
      <c r="RXZ39" s="117"/>
      <c r="RYA39" s="105"/>
      <c r="RYB39" s="117"/>
      <c r="RYJ39" s="116"/>
      <c r="RYM39" s="15"/>
      <c r="RYN39" s="15"/>
      <c r="RYT39" s="118"/>
      <c r="RYU39" s="117"/>
      <c r="RYV39" s="105"/>
      <c r="RYW39" s="117"/>
      <c r="RZE39" s="116"/>
      <c r="RZH39" s="15"/>
      <c r="RZI39" s="15"/>
      <c r="RZO39" s="118"/>
      <c r="RZP39" s="117"/>
      <c r="RZQ39" s="105"/>
      <c r="RZR39" s="117"/>
      <c r="RZZ39" s="116"/>
      <c r="SAC39" s="15"/>
      <c r="SAD39" s="15"/>
      <c r="SAJ39" s="118"/>
      <c r="SAK39" s="117"/>
      <c r="SAL39" s="105"/>
      <c r="SAM39" s="117"/>
      <c r="SAU39" s="116"/>
      <c r="SAX39" s="15"/>
      <c r="SAY39" s="15"/>
      <c r="SBE39" s="118"/>
      <c r="SBF39" s="117"/>
      <c r="SBG39" s="105"/>
      <c r="SBH39" s="117"/>
      <c r="SBP39" s="116"/>
      <c r="SBS39" s="15"/>
      <c r="SBT39" s="15"/>
      <c r="SBZ39" s="118"/>
      <c r="SCA39" s="117"/>
      <c r="SCB39" s="105"/>
      <c r="SCC39" s="117"/>
      <c r="SCK39" s="116"/>
      <c r="SCN39" s="15"/>
      <c r="SCO39" s="15"/>
      <c r="SCU39" s="118"/>
      <c r="SCV39" s="117"/>
      <c r="SCW39" s="105"/>
      <c r="SCX39" s="117"/>
      <c r="SDF39" s="116"/>
      <c r="SDI39" s="15"/>
      <c r="SDJ39" s="15"/>
      <c r="SDP39" s="118"/>
      <c r="SDQ39" s="117"/>
      <c r="SDR39" s="105"/>
      <c r="SDS39" s="117"/>
      <c r="SEA39" s="116"/>
      <c r="SED39" s="15"/>
      <c r="SEE39" s="15"/>
      <c r="SEK39" s="118"/>
      <c r="SEL39" s="117"/>
      <c r="SEM39" s="105"/>
      <c r="SEN39" s="117"/>
      <c r="SEV39" s="116"/>
      <c r="SEY39" s="15"/>
      <c r="SEZ39" s="15"/>
      <c r="SFF39" s="118"/>
      <c r="SFG39" s="117"/>
      <c r="SFH39" s="105"/>
      <c r="SFI39" s="117"/>
      <c r="SFQ39" s="116"/>
      <c r="SFT39" s="15"/>
      <c r="SFU39" s="15"/>
      <c r="SGA39" s="118"/>
      <c r="SGB39" s="117"/>
      <c r="SGC39" s="105"/>
      <c r="SGD39" s="117"/>
      <c r="SGL39" s="116"/>
      <c r="SGO39" s="15"/>
      <c r="SGP39" s="15"/>
      <c r="SGV39" s="118"/>
      <c r="SGW39" s="117"/>
      <c r="SGX39" s="105"/>
      <c r="SGY39" s="117"/>
      <c r="SHG39" s="116"/>
      <c r="SHJ39" s="15"/>
      <c r="SHK39" s="15"/>
      <c r="SHQ39" s="118"/>
      <c r="SHR39" s="117"/>
      <c r="SHS39" s="105"/>
      <c r="SHT39" s="117"/>
      <c r="SIB39" s="116"/>
      <c r="SIE39" s="15"/>
      <c r="SIF39" s="15"/>
      <c r="SIL39" s="118"/>
      <c r="SIM39" s="117"/>
      <c r="SIN39" s="105"/>
      <c r="SIO39" s="117"/>
      <c r="SIW39" s="116"/>
      <c r="SIZ39" s="15"/>
      <c r="SJA39" s="15"/>
      <c r="SJG39" s="118"/>
      <c r="SJH39" s="117"/>
      <c r="SJI39" s="105"/>
      <c r="SJJ39" s="117"/>
      <c r="SJR39" s="116"/>
      <c r="SJU39" s="15"/>
      <c r="SJV39" s="15"/>
      <c r="SKB39" s="118"/>
      <c r="SKC39" s="117"/>
      <c r="SKD39" s="105"/>
      <c r="SKE39" s="117"/>
      <c r="SKM39" s="116"/>
      <c r="SKP39" s="15"/>
      <c r="SKQ39" s="15"/>
      <c r="SKW39" s="118"/>
      <c r="SKX39" s="117"/>
      <c r="SKY39" s="105"/>
      <c r="SKZ39" s="117"/>
      <c r="SLH39" s="116"/>
      <c r="SLK39" s="15"/>
      <c r="SLL39" s="15"/>
      <c r="SLR39" s="118"/>
      <c r="SLS39" s="117"/>
      <c r="SLT39" s="105"/>
      <c r="SLU39" s="117"/>
      <c r="SMC39" s="116"/>
      <c r="SMF39" s="15"/>
      <c r="SMG39" s="15"/>
      <c r="SMM39" s="118"/>
      <c r="SMN39" s="117"/>
      <c r="SMO39" s="105"/>
      <c r="SMP39" s="117"/>
      <c r="SMX39" s="116"/>
      <c r="SNA39" s="15"/>
      <c r="SNB39" s="15"/>
      <c r="SNH39" s="118"/>
      <c r="SNI39" s="117"/>
      <c r="SNJ39" s="105"/>
      <c r="SNK39" s="117"/>
      <c r="SNS39" s="116"/>
      <c r="SNV39" s="15"/>
      <c r="SNW39" s="15"/>
      <c r="SOC39" s="118"/>
      <c r="SOD39" s="117"/>
      <c r="SOE39" s="105"/>
      <c r="SOF39" s="117"/>
      <c r="SON39" s="116"/>
      <c r="SOQ39" s="15"/>
      <c r="SOR39" s="15"/>
      <c r="SOX39" s="118"/>
      <c r="SOY39" s="117"/>
      <c r="SOZ39" s="105"/>
      <c r="SPA39" s="117"/>
      <c r="SPI39" s="116"/>
      <c r="SPL39" s="15"/>
      <c r="SPM39" s="15"/>
      <c r="SPS39" s="118"/>
      <c r="SPT39" s="117"/>
      <c r="SPU39" s="105"/>
      <c r="SPV39" s="117"/>
      <c r="SQD39" s="116"/>
      <c r="SQG39" s="15"/>
      <c r="SQH39" s="15"/>
      <c r="SQN39" s="118"/>
      <c r="SQO39" s="117"/>
      <c r="SQP39" s="105"/>
      <c r="SQQ39" s="117"/>
      <c r="SQY39" s="116"/>
      <c r="SRB39" s="15"/>
      <c r="SRC39" s="15"/>
      <c r="SRI39" s="118"/>
      <c r="SRJ39" s="117"/>
      <c r="SRK39" s="105"/>
      <c r="SRL39" s="117"/>
      <c r="SRT39" s="116"/>
      <c r="SRW39" s="15"/>
      <c r="SRX39" s="15"/>
      <c r="SSD39" s="118"/>
      <c r="SSE39" s="117"/>
      <c r="SSF39" s="105"/>
      <c r="SSG39" s="117"/>
      <c r="SSO39" s="116"/>
      <c r="SSR39" s="15"/>
      <c r="SSS39" s="15"/>
      <c r="SSY39" s="118"/>
      <c r="SSZ39" s="117"/>
      <c r="STA39" s="105"/>
      <c r="STB39" s="117"/>
      <c r="STJ39" s="116"/>
      <c r="STM39" s="15"/>
      <c r="STN39" s="15"/>
      <c r="STT39" s="118"/>
      <c r="STU39" s="117"/>
      <c r="STV39" s="105"/>
      <c r="STW39" s="117"/>
      <c r="SUE39" s="116"/>
      <c r="SUH39" s="15"/>
      <c r="SUI39" s="15"/>
      <c r="SUO39" s="118"/>
      <c r="SUP39" s="117"/>
      <c r="SUQ39" s="105"/>
      <c r="SUR39" s="117"/>
      <c r="SUZ39" s="116"/>
      <c r="SVC39" s="15"/>
      <c r="SVD39" s="15"/>
      <c r="SVJ39" s="118"/>
      <c r="SVK39" s="117"/>
      <c r="SVL39" s="105"/>
      <c r="SVM39" s="117"/>
      <c r="SVU39" s="116"/>
      <c r="SVX39" s="15"/>
      <c r="SVY39" s="15"/>
      <c r="SWE39" s="118"/>
      <c r="SWF39" s="117"/>
      <c r="SWG39" s="105"/>
      <c r="SWH39" s="117"/>
      <c r="SWP39" s="116"/>
      <c r="SWS39" s="15"/>
      <c r="SWT39" s="15"/>
      <c r="SWZ39" s="118"/>
      <c r="SXA39" s="117"/>
      <c r="SXB39" s="105"/>
      <c r="SXC39" s="117"/>
      <c r="SXK39" s="116"/>
      <c r="SXN39" s="15"/>
      <c r="SXO39" s="15"/>
      <c r="SXU39" s="118"/>
      <c r="SXV39" s="117"/>
      <c r="SXW39" s="105"/>
      <c r="SXX39" s="117"/>
      <c r="SYF39" s="116"/>
      <c r="SYI39" s="15"/>
      <c r="SYJ39" s="15"/>
      <c r="SYP39" s="118"/>
      <c r="SYQ39" s="117"/>
      <c r="SYR39" s="105"/>
      <c r="SYS39" s="117"/>
      <c r="SZA39" s="116"/>
      <c r="SZD39" s="15"/>
      <c r="SZE39" s="15"/>
      <c r="SZK39" s="118"/>
      <c r="SZL39" s="117"/>
      <c r="SZM39" s="105"/>
      <c r="SZN39" s="117"/>
      <c r="SZV39" s="116"/>
      <c r="SZY39" s="15"/>
      <c r="SZZ39" s="15"/>
      <c r="TAF39" s="118"/>
      <c r="TAG39" s="117"/>
      <c r="TAH39" s="105"/>
      <c r="TAI39" s="117"/>
      <c r="TAQ39" s="116"/>
      <c r="TAT39" s="15"/>
      <c r="TAU39" s="15"/>
      <c r="TBA39" s="118"/>
      <c r="TBB39" s="117"/>
      <c r="TBC39" s="105"/>
      <c r="TBD39" s="117"/>
      <c r="TBL39" s="116"/>
      <c r="TBO39" s="15"/>
      <c r="TBP39" s="15"/>
      <c r="TBV39" s="118"/>
      <c r="TBW39" s="117"/>
      <c r="TBX39" s="105"/>
      <c r="TBY39" s="117"/>
      <c r="TCG39" s="116"/>
      <c r="TCJ39" s="15"/>
      <c r="TCK39" s="15"/>
      <c r="TCQ39" s="118"/>
      <c r="TCR39" s="117"/>
      <c r="TCS39" s="105"/>
      <c r="TCT39" s="117"/>
      <c r="TDB39" s="116"/>
      <c r="TDE39" s="15"/>
      <c r="TDF39" s="15"/>
      <c r="TDL39" s="118"/>
      <c r="TDM39" s="117"/>
      <c r="TDN39" s="105"/>
      <c r="TDO39" s="117"/>
      <c r="TDW39" s="116"/>
      <c r="TDZ39" s="15"/>
      <c r="TEA39" s="15"/>
      <c r="TEG39" s="118"/>
      <c r="TEH39" s="117"/>
      <c r="TEI39" s="105"/>
      <c r="TEJ39" s="117"/>
      <c r="TER39" s="116"/>
      <c r="TEU39" s="15"/>
      <c r="TEV39" s="15"/>
      <c r="TFB39" s="118"/>
      <c r="TFC39" s="117"/>
      <c r="TFD39" s="105"/>
      <c r="TFE39" s="117"/>
      <c r="TFM39" s="116"/>
      <c r="TFP39" s="15"/>
      <c r="TFQ39" s="15"/>
      <c r="TFW39" s="118"/>
      <c r="TFX39" s="117"/>
      <c r="TFY39" s="105"/>
      <c r="TFZ39" s="117"/>
      <c r="TGH39" s="116"/>
      <c r="TGK39" s="15"/>
      <c r="TGL39" s="15"/>
      <c r="TGR39" s="118"/>
      <c r="TGS39" s="117"/>
      <c r="TGT39" s="105"/>
      <c r="TGU39" s="117"/>
      <c r="THC39" s="116"/>
      <c r="THF39" s="15"/>
      <c r="THG39" s="15"/>
      <c r="THM39" s="118"/>
      <c r="THN39" s="117"/>
      <c r="THO39" s="105"/>
      <c r="THP39" s="117"/>
      <c r="THX39" s="116"/>
      <c r="TIA39" s="15"/>
      <c r="TIB39" s="15"/>
      <c r="TIH39" s="118"/>
      <c r="TII39" s="117"/>
      <c r="TIJ39" s="105"/>
      <c r="TIK39" s="117"/>
      <c r="TIS39" s="116"/>
      <c r="TIV39" s="15"/>
      <c r="TIW39" s="15"/>
      <c r="TJC39" s="118"/>
      <c r="TJD39" s="117"/>
      <c r="TJE39" s="105"/>
      <c r="TJF39" s="117"/>
      <c r="TJN39" s="116"/>
      <c r="TJQ39" s="15"/>
      <c r="TJR39" s="15"/>
      <c r="TJX39" s="118"/>
      <c r="TJY39" s="117"/>
      <c r="TJZ39" s="105"/>
      <c r="TKA39" s="117"/>
      <c r="TKI39" s="116"/>
      <c r="TKL39" s="15"/>
      <c r="TKM39" s="15"/>
      <c r="TKS39" s="118"/>
      <c r="TKT39" s="117"/>
      <c r="TKU39" s="105"/>
      <c r="TKV39" s="117"/>
      <c r="TLD39" s="116"/>
      <c r="TLG39" s="15"/>
      <c r="TLH39" s="15"/>
      <c r="TLN39" s="118"/>
      <c r="TLO39" s="117"/>
      <c r="TLP39" s="105"/>
      <c r="TLQ39" s="117"/>
      <c r="TLY39" s="116"/>
      <c r="TMB39" s="15"/>
      <c r="TMC39" s="15"/>
      <c r="TMI39" s="118"/>
      <c r="TMJ39" s="117"/>
      <c r="TMK39" s="105"/>
      <c r="TML39" s="117"/>
      <c r="TMT39" s="116"/>
      <c r="TMW39" s="15"/>
      <c r="TMX39" s="15"/>
      <c r="TND39" s="118"/>
      <c r="TNE39" s="117"/>
      <c r="TNF39" s="105"/>
      <c r="TNG39" s="117"/>
      <c r="TNO39" s="116"/>
      <c r="TNR39" s="15"/>
      <c r="TNS39" s="15"/>
      <c r="TNY39" s="118"/>
      <c r="TNZ39" s="117"/>
      <c r="TOA39" s="105"/>
      <c r="TOB39" s="117"/>
      <c r="TOJ39" s="116"/>
      <c r="TOM39" s="15"/>
      <c r="TON39" s="15"/>
      <c r="TOT39" s="118"/>
      <c r="TOU39" s="117"/>
      <c r="TOV39" s="105"/>
      <c r="TOW39" s="117"/>
      <c r="TPE39" s="116"/>
      <c r="TPH39" s="15"/>
      <c r="TPI39" s="15"/>
      <c r="TPO39" s="118"/>
      <c r="TPP39" s="117"/>
      <c r="TPQ39" s="105"/>
      <c r="TPR39" s="117"/>
      <c r="TPZ39" s="116"/>
      <c r="TQC39" s="15"/>
      <c r="TQD39" s="15"/>
      <c r="TQJ39" s="118"/>
      <c r="TQK39" s="117"/>
      <c r="TQL39" s="105"/>
      <c r="TQM39" s="117"/>
      <c r="TQU39" s="116"/>
      <c r="TQX39" s="15"/>
      <c r="TQY39" s="15"/>
      <c r="TRE39" s="118"/>
      <c r="TRF39" s="117"/>
      <c r="TRG39" s="105"/>
      <c r="TRH39" s="117"/>
      <c r="TRP39" s="116"/>
      <c r="TRS39" s="15"/>
      <c r="TRT39" s="15"/>
      <c r="TRZ39" s="118"/>
      <c r="TSA39" s="117"/>
      <c r="TSB39" s="105"/>
      <c r="TSC39" s="117"/>
      <c r="TSK39" s="116"/>
      <c r="TSN39" s="15"/>
      <c r="TSO39" s="15"/>
      <c r="TSU39" s="118"/>
      <c r="TSV39" s="117"/>
      <c r="TSW39" s="105"/>
      <c r="TSX39" s="117"/>
      <c r="TTF39" s="116"/>
      <c r="TTI39" s="15"/>
      <c r="TTJ39" s="15"/>
      <c r="TTP39" s="118"/>
      <c r="TTQ39" s="117"/>
      <c r="TTR39" s="105"/>
      <c r="TTS39" s="117"/>
      <c r="TUA39" s="116"/>
      <c r="TUD39" s="15"/>
      <c r="TUE39" s="15"/>
      <c r="TUK39" s="118"/>
      <c r="TUL39" s="117"/>
      <c r="TUM39" s="105"/>
      <c r="TUN39" s="117"/>
      <c r="TUV39" s="116"/>
      <c r="TUY39" s="15"/>
      <c r="TUZ39" s="15"/>
      <c r="TVF39" s="118"/>
      <c r="TVG39" s="117"/>
      <c r="TVH39" s="105"/>
      <c r="TVI39" s="117"/>
      <c r="TVQ39" s="116"/>
      <c r="TVT39" s="15"/>
      <c r="TVU39" s="15"/>
      <c r="TWA39" s="118"/>
      <c r="TWB39" s="117"/>
      <c r="TWC39" s="105"/>
      <c r="TWD39" s="117"/>
      <c r="TWL39" s="116"/>
      <c r="TWO39" s="15"/>
      <c r="TWP39" s="15"/>
      <c r="TWV39" s="118"/>
      <c r="TWW39" s="117"/>
      <c r="TWX39" s="105"/>
      <c r="TWY39" s="117"/>
      <c r="TXG39" s="116"/>
      <c r="TXJ39" s="15"/>
      <c r="TXK39" s="15"/>
      <c r="TXQ39" s="118"/>
      <c r="TXR39" s="117"/>
      <c r="TXS39" s="105"/>
      <c r="TXT39" s="117"/>
      <c r="TYB39" s="116"/>
      <c r="TYE39" s="15"/>
      <c r="TYF39" s="15"/>
      <c r="TYL39" s="118"/>
      <c r="TYM39" s="117"/>
      <c r="TYN39" s="105"/>
      <c r="TYO39" s="117"/>
      <c r="TYW39" s="116"/>
      <c r="TYZ39" s="15"/>
      <c r="TZA39" s="15"/>
      <c r="TZG39" s="118"/>
      <c r="TZH39" s="117"/>
      <c r="TZI39" s="105"/>
      <c r="TZJ39" s="117"/>
      <c r="TZR39" s="116"/>
      <c r="TZU39" s="15"/>
      <c r="TZV39" s="15"/>
      <c r="UAB39" s="118"/>
      <c r="UAC39" s="117"/>
      <c r="UAD39" s="105"/>
      <c r="UAE39" s="117"/>
      <c r="UAM39" s="116"/>
      <c r="UAP39" s="15"/>
      <c r="UAQ39" s="15"/>
      <c r="UAW39" s="118"/>
      <c r="UAX39" s="117"/>
      <c r="UAY39" s="105"/>
      <c r="UAZ39" s="117"/>
      <c r="UBH39" s="116"/>
      <c r="UBK39" s="15"/>
      <c r="UBL39" s="15"/>
      <c r="UBR39" s="118"/>
      <c r="UBS39" s="117"/>
      <c r="UBT39" s="105"/>
      <c r="UBU39" s="117"/>
      <c r="UCC39" s="116"/>
      <c r="UCF39" s="15"/>
      <c r="UCG39" s="15"/>
      <c r="UCM39" s="118"/>
      <c r="UCN39" s="117"/>
      <c r="UCO39" s="105"/>
      <c r="UCP39" s="117"/>
      <c r="UCX39" s="116"/>
      <c r="UDA39" s="15"/>
      <c r="UDB39" s="15"/>
      <c r="UDH39" s="118"/>
      <c r="UDI39" s="117"/>
      <c r="UDJ39" s="105"/>
      <c r="UDK39" s="117"/>
      <c r="UDS39" s="116"/>
      <c r="UDV39" s="15"/>
      <c r="UDW39" s="15"/>
      <c r="UEC39" s="118"/>
      <c r="UED39" s="117"/>
      <c r="UEE39" s="105"/>
      <c r="UEF39" s="117"/>
      <c r="UEN39" s="116"/>
      <c r="UEQ39" s="15"/>
      <c r="UER39" s="15"/>
      <c r="UEX39" s="118"/>
      <c r="UEY39" s="117"/>
      <c r="UEZ39" s="105"/>
      <c r="UFA39" s="117"/>
      <c r="UFI39" s="116"/>
      <c r="UFL39" s="15"/>
      <c r="UFM39" s="15"/>
      <c r="UFS39" s="118"/>
      <c r="UFT39" s="117"/>
      <c r="UFU39" s="105"/>
      <c r="UFV39" s="117"/>
      <c r="UGD39" s="116"/>
      <c r="UGG39" s="15"/>
      <c r="UGH39" s="15"/>
      <c r="UGN39" s="118"/>
      <c r="UGO39" s="117"/>
      <c r="UGP39" s="105"/>
      <c r="UGQ39" s="117"/>
      <c r="UGY39" s="116"/>
      <c r="UHB39" s="15"/>
      <c r="UHC39" s="15"/>
      <c r="UHI39" s="118"/>
      <c r="UHJ39" s="117"/>
      <c r="UHK39" s="105"/>
      <c r="UHL39" s="117"/>
      <c r="UHT39" s="116"/>
      <c r="UHW39" s="15"/>
      <c r="UHX39" s="15"/>
      <c r="UID39" s="118"/>
      <c r="UIE39" s="117"/>
      <c r="UIF39" s="105"/>
      <c r="UIG39" s="117"/>
      <c r="UIO39" s="116"/>
      <c r="UIR39" s="15"/>
      <c r="UIS39" s="15"/>
      <c r="UIY39" s="118"/>
      <c r="UIZ39" s="117"/>
      <c r="UJA39" s="105"/>
      <c r="UJB39" s="117"/>
      <c r="UJJ39" s="116"/>
      <c r="UJM39" s="15"/>
      <c r="UJN39" s="15"/>
      <c r="UJT39" s="118"/>
      <c r="UJU39" s="117"/>
      <c r="UJV39" s="105"/>
      <c r="UJW39" s="117"/>
      <c r="UKE39" s="116"/>
      <c r="UKH39" s="15"/>
      <c r="UKI39" s="15"/>
      <c r="UKO39" s="118"/>
      <c r="UKP39" s="117"/>
      <c r="UKQ39" s="105"/>
      <c r="UKR39" s="117"/>
      <c r="UKZ39" s="116"/>
      <c r="ULC39" s="15"/>
      <c r="ULD39" s="15"/>
      <c r="ULJ39" s="118"/>
      <c r="ULK39" s="117"/>
      <c r="ULL39" s="105"/>
      <c r="ULM39" s="117"/>
      <c r="ULU39" s="116"/>
      <c r="ULX39" s="15"/>
      <c r="ULY39" s="15"/>
      <c r="UME39" s="118"/>
      <c r="UMF39" s="117"/>
      <c r="UMG39" s="105"/>
      <c r="UMH39" s="117"/>
      <c r="UMP39" s="116"/>
      <c r="UMS39" s="15"/>
      <c r="UMT39" s="15"/>
      <c r="UMZ39" s="118"/>
      <c r="UNA39" s="117"/>
      <c r="UNB39" s="105"/>
      <c r="UNC39" s="117"/>
      <c r="UNK39" s="116"/>
      <c r="UNN39" s="15"/>
      <c r="UNO39" s="15"/>
      <c r="UNU39" s="118"/>
      <c r="UNV39" s="117"/>
      <c r="UNW39" s="105"/>
      <c r="UNX39" s="117"/>
      <c r="UOF39" s="116"/>
      <c r="UOI39" s="15"/>
      <c r="UOJ39" s="15"/>
      <c r="UOP39" s="118"/>
      <c r="UOQ39" s="117"/>
      <c r="UOR39" s="105"/>
      <c r="UOS39" s="117"/>
      <c r="UPA39" s="116"/>
      <c r="UPD39" s="15"/>
      <c r="UPE39" s="15"/>
      <c r="UPK39" s="118"/>
      <c r="UPL39" s="117"/>
      <c r="UPM39" s="105"/>
      <c r="UPN39" s="117"/>
      <c r="UPV39" s="116"/>
      <c r="UPY39" s="15"/>
      <c r="UPZ39" s="15"/>
      <c r="UQF39" s="118"/>
      <c r="UQG39" s="117"/>
      <c r="UQH39" s="105"/>
      <c r="UQI39" s="117"/>
      <c r="UQQ39" s="116"/>
      <c r="UQT39" s="15"/>
      <c r="UQU39" s="15"/>
      <c r="URA39" s="118"/>
      <c r="URB39" s="117"/>
      <c r="URC39" s="105"/>
      <c r="URD39" s="117"/>
      <c r="URL39" s="116"/>
      <c r="URO39" s="15"/>
      <c r="URP39" s="15"/>
      <c r="URV39" s="118"/>
      <c r="URW39" s="117"/>
      <c r="URX39" s="105"/>
      <c r="URY39" s="117"/>
      <c r="USG39" s="116"/>
      <c r="USJ39" s="15"/>
      <c r="USK39" s="15"/>
      <c r="USQ39" s="118"/>
      <c r="USR39" s="117"/>
      <c r="USS39" s="105"/>
      <c r="UST39" s="117"/>
      <c r="UTB39" s="116"/>
      <c r="UTE39" s="15"/>
      <c r="UTF39" s="15"/>
      <c r="UTL39" s="118"/>
      <c r="UTM39" s="117"/>
      <c r="UTN39" s="105"/>
      <c r="UTO39" s="117"/>
      <c r="UTW39" s="116"/>
      <c r="UTZ39" s="15"/>
      <c r="UUA39" s="15"/>
      <c r="UUG39" s="118"/>
      <c r="UUH39" s="117"/>
      <c r="UUI39" s="105"/>
      <c r="UUJ39" s="117"/>
      <c r="UUR39" s="116"/>
      <c r="UUU39" s="15"/>
      <c r="UUV39" s="15"/>
      <c r="UVB39" s="118"/>
      <c r="UVC39" s="117"/>
      <c r="UVD39" s="105"/>
      <c r="UVE39" s="117"/>
      <c r="UVM39" s="116"/>
      <c r="UVP39" s="15"/>
      <c r="UVQ39" s="15"/>
      <c r="UVW39" s="118"/>
      <c r="UVX39" s="117"/>
      <c r="UVY39" s="105"/>
      <c r="UVZ39" s="117"/>
      <c r="UWH39" s="116"/>
      <c r="UWK39" s="15"/>
      <c r="UWL39" s="15"/>
      <c r="UWR39" s="118"/>
      <c r="UWS39" s="117"/>
      <c r="UWT39" s="105"/>
      <c r="UWU39" s="117"/>
      <c r="UXC39" s="116"/>
      <c r="UXF39" s="15"/>
      <c r="UXG39" s="15"/>
      <c r="UXM39" s="118"/>
      <c r="UXN39" s="117"/>
      <c r="UXO39" s="105"/>
      <c r="UXP39" s="117"/>
      <c r="UXX39" s="116"/>
      <c r="UYA39" s="15"/>
      <c r="UYB39" s="15"/>
      <c r="UYH39" s="118"/>
      <c r="UYI39" s="117"/>
      <c r="UYJ39" s="105"/>
      <c r="UYK39" s="117"/>
      <c r="UYS39" s="116"/>
      <c r="UYV39" s="15"/>
      <c r="UYW39" s="15"/>
      <c r="UZC39" s="118"/>
      <c r="UZD39" s="117"/>
      <c r="UZE39" s="105"/>
      <c r="UZF39" s="117"/>
      <c r="UZN39" s="116"/>
      <c r="UZQ39" s="15"/>
      <c r="UZR39" s="15"/>
      <c r="UZX39" s="118"/>
      <c r="UZY39" s="117"/>
      <c r="UZZ39" s="105"/>
      <c r="VAA39" s="117"/>
      <c r="VAI39" s="116"/>
      <c r="VAL39" s="15"/>
      <c r="VAM39" s="15"/>
      <c r="VAS39" s="118"/>
      <c r="VAT39" s="117"/>
      <c r="VAU39" s="105"/>
      <c r="VAV39" s="117"/>
      <c r="VBD39" s="116"/>
      <c r="VBG39" s="15"/>
      <c r="VBH39" s="15"/>
      <c r="VBN39" s="118"/>
      <c r="VBO39" s="117"/>
      <c r="VBP39" s="105"/>
      <c r="VBQ39" s="117"/>
      <c r="VBY39" s="116"/>
      <c r="VCB39" s="15"/>
      <c r="VCC39" s="15"/>
      <c r="VCI39" s="118"/>
      <c r="VCJ39" s="117"/>
      <c r="VCK39" s="105"/>
      <c r="VCL39" s="117"/>
      <c r="VCT39" s="116"/>
      <c r="VCW39" s="15"/>
      <c r="VCX39" s="15"/>
      <c r="VDD39" s="118"/>
      <c r="VDE39" s="117"/>
      <c r="VDF39" s="105"/>
      <c r="VDG39" s="117"/>
      <c r="VDO39" s="116"/>
      <c r="VDR39" s="15"/>
      <c r="VDS39" s="15"/>
      <c r="VDY39" s="118"/>
      <c r="VDZ39" s="117"/>
      <c r="VEA39" s="105"/>
      <c r="VEB39" s="117"/>
      <c r="VEJ39" s="116"/>
      <c r="VEM39" s="15"/>
      <c r="VEN39" s="15"/>
      <c r="VET39" s="118"/>
      <c r="VEU39" s="117"/>
      <c r="VEV39" s="105"/>
      <c r="VEW39" s="117"/>
      <c r="VFE39" s="116"/>
      <c r="VFH39" s="15"/>
      <c r="VFI39" s="15"/>
      <c r="VFO39" s="118"/>
      <c r="VFP39" s="117"/>
      <c r="VFQ39" s="105"/>
      <c r="VFR39" s="117"/>
      <c r="VFZ39" s="116"/>
      <c r="VGC39" s="15"/>
      <c r="VGD39" s="15"/>
      <c r="VGJ39" s="118"/>
      <c r="VGK39" s="117"/>
      <c r="VGL39" s="105"/>
      <c r="VGM39" s="117"/>
      <c r="VGU39" s="116"/>
      <c r="VGX39" s="15"/>
      <c r="VGY39" s="15"/>
      <c r="VHE39" s="118"/>
      <c r="VHF39" s="117"/>
      <c r="VHG39" s="105"/>
      <c r="VHH39" s="117"/>
      <c r="VHP39" s="116"/>
      <c r="VHS39" s="15"/>
      <c r="VHT39" s="15"/>
      <c r="VHZ39" s="118"/>
      <c r="VIA39" s="117"/>
      <c r="VIB39" s="105"/>
      <c r="VIC39" s="117"/>
      <c r="VIK39" s="116"/>
      <c r="VIN39" s="15"/>
      <c r="VIO39" s="15"/>
      <c r="VIU39" s="118"/>
      <c r="VIV39" s="117"/>
      <c r="VIW39" s="105"/>
      <c r="VIX39" s="117"/>
      <c r="VJF39" s="116"/>
      <c r="VJI39" s="15"/>
      <c r="VJJ39" s="15"/>
      <c r="VJP39" s="118"/>
      <c r="VJQ39" s="117"/>
      <c r="VJR39" s="105"/>
      <c r="VJS39" s="117"/>
      <c r="VKA39" s="116"/>
      <c r="VKD39" s="15"/>
      <c r="VKE39" s="15"/>
      <c r="VKK39" s="118"/>
      <c r="VKL39" s="117"/>
      <c r="VKM39" s="105"/>
      <c r="VKN39" s="117"/>
      <c r="VKV39" s="116"/>
      <c r="VKY39" s="15"/>
      <c r="VKZ39" s="15"/>
      <c r="VLF39" s="118"/>
      <c r="VLG39" s="117"/>
      <c r="VLH39" s="105"/>
      <c r="VLI39" s="117"/>
      <c r="VLQ39" s="116"/>
      <c r="VLT39" s="15"/>
      <c r="VLU39" s="15"/>
      <c r="VMA39" s="118"/>
      <c r="VMB39" s="117"/>
      <c r="VMC39" s="105"/>
      <c r="VMD39" s="117"/>
      <c r="VML39" s="116"/>
      <c r="VMO39" s="15"/>
      <c r="VMP39" s="15"/>
      <c r="VMV39" s="118"/>
      <c r="VMW39" s="117"/>
      <c r="VMX39" s="105"/>
      <c r="VMY39" s="117"/>
      <c r="VNG39" s="116"/>
      <c r="VNJ39" s="15"/>
      <c r="VNK39" s="15"/>
      <c r="VNQ39" s="118"/>
      <c r="VNR39" s="117"/>
      <c r="VNS39" s="105"/>
      <c r="VNT39" s="117"/>
      <c r="VOB39" s="116"/>
      <c r="VOE39" s="15"/>
      <c r="VOF39" s="15"/>
      <c r="VOL39" s="118"/>
      <c r="VOM39" s="117"/>
      <c r="VON39" s="105"/>
      <c r="VOO39" s="117"/>
      <c r="VOW39" s="116"/>
      <c r="VOZ39" s="15"/>
      <c r="VPA39" s="15"/>
      <c r="VPG39" s="118"/>
      <c r="VPH39" s="117"/>
      <c r="VPI39" s="105"/>
      <c r="VPJ39" s="117"/>
      <c r="VPR39" s="116"/>
      <c r="VPU39" s="15"/>
      <c r="VPV39" s="15"/>
      <c r="VQB39" s="118"/>
      <c r="VQC39" s="117"/>
      <c r="VQD39" s="105"/>
      <c r="VQE39" s="117"/>
      <c r="VQM39" s="116"/>
      <c r="VQP39" s="15"/>
      <c r="VQQ39" s="15"/>
      <c r="VQW39" s="118"/>
      <c r="VQX39" s="117"/>
      <c r="VQY39" s="105"/>
      <c r="VQZ39" s="117"/>
      <c r="VRH39" s="116"/>
      <c r="VRK39" s="15"/>
      <c r="VRL39" s="15"/>
      <c r="VRR39" s="118"/>
      <c r="VRS39" s="117"/>
      <c r="VRT39" s="105"/>
      <c r="VRU39" s="117"/>
      <c r="VSC39" s="116"/>
      <c r="VSF39" s="15"/>
      <c r="VSG39" s="15"/>
      <c r="VSM39" s="118"/>
      <c r="VSN39" s="117"/>
      <c r="VSO39" s="105"/>
      <c r="VSP39" s="117"/>
      <c r="VSX39" s="116"/>
      <c r="VTA39" s="15"/>
      <c r="VTB39" s="15"/>
      <c r="VTH39" s="118"/>
      <c r="VTI39" s="117"/>
      <c r="VTJ39" s="105"/>
      <c r="VTK39" s="117"/>
      <c r="VTS39" s="116"/>
      <c r="VTV39" s="15"/>
      <c r="VTW39" s="15"/>
      <c r="VUC39" s="118"/>
      <c r="VUD39" s="117"/>
      <c r="VUE39" s="105"/>
      <c r="VUF39" s="117"/>
      <c r="VUN39" s="116"/>
      <c r="VUQ39" s="15"/>
      <c r="VUR39" s="15"/>
      <c r="VUX39" s="118"/>
      <c r="VUY39" s="117"/>
      <c r="VUZ39" s="105"/>
      <c r="VVA39" s="117"/>
      <c r="VVI39" s="116"/>
      <c r="VVL39" s="15"/>
      <c r="VVM39" s="15"/>
      <c r="VVS39" s="118"/>
      <c r="VVT39" s="117"/>
      <c r="VVU39" s="105"/>
      <c r="VVV39" s="117"/>
      <c r="VWD39" s="116"/>
      <c r="VWG39" s="15"/>
      <c r="VWH39" s="15"/>
      <c r="VWN39" s="118"/>
      <c r="VWO39" s="117"/>
      <c r="VWP39" s="105"/>
      <c r="VWQ39" s="117"/>
      <c r="VWY39" s="116"/>
      <c r="VXB39" s="15"/>
      <c r="VXC39" s="15"/>
      <c r="VXI39" s="118"/>
      <c r="VXJ39" s="117"/>
      <c r="VXK39" s="105"/>
      <c r="VXL39" s="117"/>
      <c r="VXT39" s="116"/>
      <c r="VXW39" s="15"/>
      <c r="VXX39" s="15"/>
      <c r="VYD39" s="118"/>
      <c r="VYE39" s="117"/>
      <c r="VYF39" s="105"/>
      <c r="VYG39" s="117"/>
      <c r="VYO39" s="116"/>
      <c r="VYR39" s="15"/>
      <c r="VYS39" s="15"/>
      <c r="VYY39" s="118"/>
      <c r="VYZ39" s="117"/>
      <c r="VZA39" s="105"/>
      <c r="VZB39" s="117"/>
      <c r="VZJ39" s="116"/>
      <c r="VZM39" s="15"/>
      <c r="VZN39" s="15"/>
      <c r="VZT39" s="118"/>
      <c r="VZU39" s="117"/>
      <c r="VZV39" s="105"/>
      <c r="VZW39" s="117"/>
      <c r="WAE39" s="116"/>
      <c r="WAH39" s="15"/>
      <c r="WAI39" s="15"/>
      <c r="WAO39" s="118"/>
      <c r="WAP39" s="117"/>
      <c r="WAQ39" s="105"/>
      <c r="WAR39" s="117"/>
      <c r="WAZ39" s="116"/>
      <c r="WBC39" s="15"/>
      <c r="WBD39" s="15"/>
      <c r="WBJ39" s="118"/>
      <c r="WBK39" s="117"/>
      <c r="WBL39" s="105"/>
      <c r="WBM39" s="117"/>
      <c r="WBU39" s="116"/>
      <c r="WBX39" s="15"/>
      <c r="WBY39" s="15"/>
      <c r="WCE39" s="118"/>
      <c r="WCF39" s="117"/>
      <c r="WCG39" s="105"/>
      <c r="WCH39" s="117"/>
      <c r="WCP39" s="116"/>
      <c r="WCS39" s="15"/>
      <c r="WCT39" s="15"/>
      <c r="WCZ39" s="118"/>
      <c r="WDA39" s="117"/>
      <c r="WDB39" s="105"/>
      <c r="WDC39" s="117"/>
      <c r="WDK39" s="116"/>
      <c r="WDN39" s="15"/>
      <c r="WDO39" s="15"/>
      <c r="WDU39" s="118"/>
      <c r="WDV39" s="117"/>
      <c r="WDW39" s="105"/>
      <c r="WDX39" s="117"/>
      <c r="WEF39" s="116"/>
      <c r="WEI39" s="15"/>
      <c r="WEJ39" s="15"/>
      <c r="WEP39" s="118"/>
      <c r="WEQ39" s="117"/>
      <c r="WER39" s="105"/>
      <c r="WES39" s="117"/>
      <c r="WFA39" s="116"/>
      <c r="WFD39" s="15"/>
      <c r="WFE39" s="15"/>
      <c r="WFK39" s="118"/>
      <c r="WFL39" s="117"/>
      <c r="WFM39" s="105"/>
      <c r="WFN39" s="117"/>
      <c r="WFV39" s="116"/>
      <c r="WFY39" s="15"/>
      <c r="WFZ39" s="15"/>
      <c r="WGF39" s="118"/>
      <c r="WGG39" s="117"/>
      <c r="WGH39" s="105"/>
      <c r="WGI39" s="117"/>
      <c r="WGQ39" s="116"/>
      <c r="WGT39" s="15"/>
      <c r="WGU39" s="15"/>
      <c r="WHA39" s="118"/>
      <c r="WHB39" s="117"/>
      <c r="WHC39" s="105"/>
      <c r="WHD39" s="117"/>
      <c r="WHL39" s="116"/>
      <c r="WHO39" s="15"/>
      <c r="WHP39" s="15"/>
      <c r="WHV39" s="118"/>
      <c r="WHW39" s="117"/>
      <c r="WHX39" s="105"/>
      <c r="WHY39" s="117"/>
      <c r="WIG39" s="116"/>
      <c r="WIJ39" s="15"/>
      <c r="WIK39" s="15"/>
      <c r="WIQ39" s="118"/>
      <c r="WIR39" s="117"/>
      <c r="WIS39" s="105"/>
      <c r="WIT39" s="117"/>
      <c r="WJB39" s="116"/>
      <c r="WJE39" s="15"/>
      <c r="WJF39" s="15"/>
      <c r="WJL39" s="118"/>
      <c r="WJM39" s="117"/>
      <c r="WJN39" s="105"/>
      <c r="WJO39" s="117"/>
      <c r="WJW39" s="116"/>
      <c r="WJZ39" s="15"/>
      <c r="WKA39" s="15"/>
      <c r="WKG39" s="118"/>
      <c r="WKH39" s="117"/>
      <c r="WKI39" s="105"/>
      <c r="WKJ39" s="117"/>
      <c r="WKR39" s="116"/>
      <c r="WKU39" s="15"/>
      <c r="WKV39" s="15"/>
      <c r="WLB39" s="118"/>
      <c r="WLC39" s="117"/>
      <c r="WLD39" s="105"/>
      <c r="WLE39" s="117"/>
      <c r="WLM39" s="116"/>
      <c r="WLP39" s="15"/>
      <c r="WLQ39" s="15"/>
      <c r="WLW39" s="118"/>
      <c r="WLX39" s="117"/>
      <c r="WLY39" s="105"/>
      <c r="WLZ39" s="117"/>
      <c r="WMH39" s="116"/>
      <c r="WMK39" s="15"/>
      <c r="WML39" s="15"/>
      <c r="WMR39" s="118"/>
      <c r="WMS39" s="117"/>
      <c r="WMT39" s="105"/>
      <c r="WMU39" s="117"/>
      <c r="WNC39" s="116"/>
      <c r="WNF39" s="15"/>
      <c r="WNG39" s="15"/>
      <c r="WNM39" s="118"/>
      <c r="WNN39" s="117"/>
      <c r="WNO39" s="105"/>
      <c r="WNP39" s="117"/>
      <c r="WNX39" s="116"/>
      <c r="WOA39" s="15"/>
      <c r="WOB39" s="15"/>
      <c r="WOH39" s="118"/>
      <c r="WOI39" s="117"/>
      <c r="WOJ39" s="105"/>
      <c r="WOK39" s="117"/>
      <c r="WOS39" s="116"/>
      <c r="WOV39" s="15"/>
      <c r="WOW39" s="15"/>
      <c r="WPC39" s="118"/>
      <c r="WPD39" s="117"/>
      <c r="WPE39" s="105"/>
      <c r="WPF39" s="117"/>
      <c r="WPN39" s="116"/>
      <c r="WPQ39" s="15"/>
      <c r="WPR39" s="15"/>
      <c r="WPX39" s="118"/>
      <c r="WPY39" s="117"/>
      <c r="WPZ39" s="105"/>
      <c r="WQA39" s="117"/>
      <c r="WQI39" s="116"/>
      <c r="WQL39" s="15"/>
      <c r="WQM39" s="15"/>
      <c r="WQS39" s="118"/>
      <c r="WQT39" s="117"/>
      <c r="WQU39" s="105"/>
      <c r="WQV39" s="117"/>
      <c r="WRD39" s="116"/>
      <c r="WRG39" s="15"/>
      <c r="WRH39" s="15"/>
      <c r="WRN39" s="118"/>
      <c r="WRO39" s="117"/>
      <c r="WRP39" s="105"/>
      <c r="WRQ39" s="117"/>
      <c r="WRY39" s="116"/>
      <c r="WSB39" s="15"/>
      <c r="WSC39" s="15"/>
      <c r="WSI39" s="118"/>
      <c r="WSJ39" s="117"/>
      <c r="WSK39" s="105"/>
      <c r="WSL39" s="117"/>
      <c r="WST39" s="116"/>
      <c r="WSW39" s="15"/>
      <c r="WSX39" s="15"/>
      <c r="WTD39" s="118"/>
      <c r="WTE39" s="117"/>
      <c r="WTF39" s="105"/>
      <c r="WTG39" s="117"/>
      <c r="WTO39" s="116"/>
      <c r="WTR39" s="15"/>
      <c r="WTS39" s="15"/>
      <c r="WTY39" s="118"/>
      <c r="WTZ39" s="117"/>
      <c r="WUA39" s="105"/>
      <c r="WUB39" s="117"/>
      <c r="WUJ39" s="116"/>
      <c r="WUM39" s="15"/>
      <c r="WUN39" s="15"/>
      <c r="WUT39" s="118"/>
      <c r="WUU39" s="117"/>
      <c r="WUV39" s="105"/>
      <c r="WUW39" s="117"/>
      <c r="WVE39" s="116"/>
      <c r="WVH39" s="15"/>
      <c r="WVI39" s="15"/>
      <c r="WVO39" s="118"/>
      <c r="WVP39" s="117"/>
      <c r="WVQ39" s="105"/>
      <c r="WVR39" s="117"/>
      <c r="WVZ39" s="116"/>
      <c r="WWC39" s="15"/>
      <c r="WWD39" s="15"/>
      <c r="WWJ39" s="118"/>
      <c r="WWK39" s="117"/>
      <c r="WWL39" s="105"/>
      <c r="WWM39" s="117"/>
      <c r="WWU39" s="116"/>
      <c r="WWX39" s="15"/>
      <c r="WWY39" s="15"/>
      <c r="WXE39" s="118"/>
      <c r="WXF39" s="117"/>
      <c r="WXG39" s="105"/>
      <c r="WXH39" s="117"/>
      <c r="WXP39" s="116"/>
      <c r="WXS39" s="15"/>
      <c r="WXT39" s="15"/>
      <c r="WXZ39" s="118"/>
      <c r="WYA39" s="117"/>
      <c r="WYB39" s="105"/>
      <c r="WYC39" s="117"/>
      <c r="WYK39" s="116"/>
      <c r="WYN39" s="15"/>
      <c r="WYO39" s="15"/>
      <c r="WYU39" s="118"/>
      <c r="WYV39" s="117"/>
      <c r="WYW39" s="105"/>
      <c r="WYX39" s="117"/>
      <c r="WZF39" s="116"/>
      <c r="WZI39" s="15"/>
      <c r="WZJ39" s="15"/>
      <c r="WZP39" s="118"/>
      <c r="WZQ39" s="117"/>
      <c r="WZR39" s="105"/>
      <c r="WZS39" s="117"/>
      <c r="XAA39" s="116"/>
      <c r="XAD39" s="15"/>
      <c r="XAE39" s="15"/>
      <c r="XAK39" s="118"/>
      <c r="XAL39" s="117"/>
      <c r="XAM39" s="105"/>
      <c r="XAN39" s="117"/>
      <c r="XAV39" s="116"/>
      <c r="XAY39" s="15"/>
      <c r="XAZ39" s="15"/>
      <c r="XBF39" s="118"/>
      <c r="XBG39" s="117"/>
      <c r="XBH39" s="105"/>
      <c r="XBI39" s="117"/>
      <c r="XBQ39" s="116"/>
      <c r="XBT39" s="15"/>
      <c r="XBU39" s="15"/>
      <c r="XCA39" s="118"/>
      <c r="XCB39" s="117"/>
      <c r="XCC39" s="105"/>
      <c r="XCD39" s="117"/>
      <c r="XCL39" s="116"/>
      <c r="XCO39" s="15"/>
      <c r="XCP39" s="15"/>
      <c r="XCV39" s="118"/>
      <c r="XCW39" s="117"/>
      <c r="XCX39" s="105"/>
      <c r="XCY39" s="117"/>
      <c r="XDG39" s="116"/>
      <c r="XDJ39" s="15"/>
      <c r="XDK39" s="15"/>
      <c r="XDQ39" s="118"/>
      <c r="XDR39" s="117"/>
      <c r="XDS39" s="105"/>
      <c r="XDT39" s="117"/>
      <c r="XEB39" s="116"/>
      <c r="XEE39" s="15"/>
      <c r="XEF39" s="15"/>
      <c r="XEL39" s="118"/>
      <c r="XEM39" s="117"/>
      <c r="XEN39" s="105"/>
      <c r="XEO39" s="117"/>
      <c r="XEW39" s="116"/>
      <c r="XEZ39" s="15"/>
      <c r="XFA39" s="15"/>
    </row>
    <row r="40" spans="1:1018 1026:2047 2055:3067 3073:4096 4102:5113 5121:6142 6150:8191 8197:9216 9219:10237 10245:12286 12292:13311 13314:14332 14340:16381" s="120" customFormat="1" x14ac:dyDescent="0.25">
      <c r="A40" s="17"/>
      <c r="B40" s="139">
        <v>533</v>
      </c>
      <c r="C40" s="120" t="s">
        <v>21</v>
      </c>
      <c r="D40" s="121" t="s">
        <v>325</v>
      </c>
      <c r="E40" s="120">
        <v>3</v>
      </c>
      <c r="G40" s="122" t="s">
        <v>327</v>
      </c>
      <c r="H40" s="123" t="s">
        <v>1096</v>
      </c>
      <c r="I40" s="106">
        <v>4500</v>
      </c>
      <c r="J40" s="123" t="s">
        <v>1096</v>
      </c>
      <c r="K40" s="121" t="s">
        <v>57</v>
      </c>
      <c r="L40" s="121" t="s">
        <v>57</v>
      </c>
      <c r="M40" s="121" t="s">
        <v>57</v>
      </c>
      <c r="N40" s="121" t="s">
        <v>57</v>
      </c>
      <c r="O40" s="121" t="s">
        <v>57</v>
      </c>
      <c r="P40" s="121" t="s">
        <v>1097</v>
      </c>
      <c r="Q40" s="120" t="s">
        <v>57</v>
      </c>
      <c r="R40" s="124" t="s">
        <v>57</v>
      </c>
      <c r="S40" s="121" t="s">
        <v>57</v>
      </c>
      <c r="T40" s="121"/>
      <c r="U40" s="17"/>
      <c r="V40" s="15"/>
      <c r="AB40" s="122"/>
      <c r="AC40" s="123"/>
      <c r="AD40" s="106"/>
      <c r="AE40" s="123"/>
      <c r="AM40" s="125"/>
      <c r="AP40" s="15"/>
      <c r="AQ40" s="15"/>
      <c r="AW40" s="122"/>
      <c r="AX40" s="123"/>
      <c r="AY40" s="106"/>
      <c r="AZ40" s="123"/>
      <c r="BH40" s="125"/>
      <c r="BK40" s="15"/>
      <c r="BL40" s="15"/>
      <c r="BR40" s="122"/>
      <c r="BS40" s="123"/>
      <c r="BT40" s="106"/>
      <c r="BU40" s="123"/>
      <c r="CC40" s="125"/>
      <c r="CF40" s="15"/>
      <c r="CG40" s="15"/>
      <c r="CM40" s="122"/>
      <c r="CN40" s="123"/>
      <c r="CO40" s="106"/>
      <c r="CP40" s="123"/>
      <c r="CX40" s="125"/>
      <c r="DA40" s="15"/>
      <c r="DB40" s="15"/>
      <c r="DH40" s="122"/>
      <c r="DI40" s="123"/>
      <c r="DJ40" s="106"/>
      <c r="DK40" s="123"/>
      <c r="DS40" s="125"/>
      <c r="DV40" s="15"/>
      <c r="DW40" s="15"/>
      <c r="EC40" s="122"/>
      <c r="ED40" s="123"/>
      <c r="EE40" s="106"/>
      <c r="EF40" s="123"/>
      <c r="EN40" s="125"/>
      <c r="EQ40" s="15"/>
      <c r="ER40" s="15"/>
      <c r="EX40" s="122"/>
      <c r="EY40" s="123"/>
      <c r="EZ40" s="106"/>
      <c r="FA40" s="123"/>
      <c r="FI40" s="125"/>
      <c r="FL40" s="15"/>
      <c r="FM40" s="15"/>
      <c r="FS40" s="122"/>
      <c r="FT40" s="123"/>
      <c r="FU40" s="106"/>
      <c r="FV40" s="123"/>
      <c r="GD40" s="125"/>
      <c r="GG40" s="15"/>
      <c r="GH40" s="15"/>
      <c r="GN40" s="122"/>
      <c r="GO40" s="123"/>
      <c r="GP40" s="106"/>
      <c r="GQ40" s="123"/>
      <c r="GY40" s="125"/>
      <c r="HB40" s="15"/>
      <c r="HC40" s="15"/>
      <c r="HI40" s="122"/>
      <c r="HJ40" s="123"/>
      <c r="HK40" s="106"/>
      <c r="HL40" s="123"/>
      <c r="HT40" s="125"/>
      <c r="HW40" s="15"/>
      <c r="HX40" s="15"/>
      <c r="ID40" s="122"/>
      <c r="IE40" s="123"/>
      <c r="IF40" s="106"/>
      <c r="IG40" s="123"/>
      <c r="IO40" s="125"/>
      <c r="IR40" s="15"/>
      <c r="IS40" s="15"/>
      <c r="IY40" s="122"/>
      <c r="IZ40" s="123"/>
      <c r="JA40" s="106"/>
      <c r="JB40" s="123"/>
      <c r="JJ40" s="125"/>
      <c r="JM40" s="15"/>
      <c r="JN40" s="15"/>
      <c r="JT40" s="122"/>
      <c r="JU40" s="123"/>
      <c r="JV40" s="106"/>
      <c r="JW40" s="123"/>
      <c r="KE40" s="125"/>
      <c r="KH40" s="15"/>
      <c r="KI40" s="15"/>
      <c r="KO40" s="122"/>
      <c r="KP40" s="123"/>
      <c r="KQ40" s="106"/>
      <c r="KR40" s="123"/>
      <c r="KZ40" s="125"/>
      <c r="LC40" s="15"/>
      <c r="LD40" s="15"/>
      <c r="LJ40" s="122"/>
      <c r="LK40" s="123"/>
      <c r="LL40" s="106"/>
      <c r="LM40" s="123"/>
      <c r="LU40" s="125"/>
      <c r="LX40" s="15"/>
      <c r="LY40" s="15"/>
      <c r="ME40" s="122"/>
      <c r="MF40" s="123"/>
      <c r="MG40" s="106"/>
      <c r="MH40" s="123"/>
      <c r="MP40" s="125"/>
      <c r="MS40" s="15"/>
      <c r="MT40" s="15"/>
      <c r="MZ40" s="122"/>
      <c r="NA40" s="123"/>
      <c r="NB40" s="106"/>
      <c r="NC40" s="123"/>
      <c r="NK40" s="125"/>
      <c r="NN40" s="15"/>
      <c r="NO40" s="15"/>
      <c r="NU40" s="122"/>
      <c r="NV40" s="123"/>
      <c r="NW40" s="106"/>
      <c r="NX40" s="123"/>
      <c r="OF40" s="125"/>
      <c r="OI40" s="15"/>
      <c r="OJ40" s="15"/>
      <c r="OP40" s="122"/>
      <c r="OQ40" s="123"/>
      <c r="OR40" s="106"/>
      <c r="OS40" s="123"/>
      <c r="PA40" s="125"/>
      <c r="PD40" s="15"/>
      <c r="PE40" s="15"/>
      <c r="PK40" s="122"/>
      <c r="PL40" s="123"/>
      <c r="PM40" s="106"/>
      <c r="PN40" s="123"/>
      <c r="PV40" s="125"/>
      <c r="PY40" s="15"/>
      <c r="PZ40" s="15"/>
      <c r="QF40" s="122"/>
      <c r="QG40" s="123"/>
      <c r="QH40" s="106"/>
      <c r="QI40" s="123"/>
      <c r="QQ40" s="125"/>
      <c r="QT40" s="15"/>
      <c r="QU40" s="15"/>
      <c r="RA40" s="122"/>
      <c r="RB40" s="123"/>
      <c r="RC40" s="106"/>
      <c r="RD40" s="123"/>
      <c r="RL40" s="125"/>
      <c r="RO40" s="15"/>
      <c r="RP40" s="15"/>
      <c r="RV40" s="122"/>
      <c r="RW40" s="123"/>
      <c r="RX40" s="106"/>
      <c r="RY40" s="123"/>
      <c r="SG40" s="125"/>
      <c r="SJ40" s="15"/>
      <c r="SK40" s="15"/>
      <c r="SQ40" s="122"/>
      <c r="SR40" s="123"/>
      <c r="SS40" s="106"/>
      <c r="ST40" s="123"/>
      <c r="TB40" s="125"/>
      <c r="TE40" s="15"/>
      <c r="TF40" s="15"/>
      <c r="TL40" s="122"/>
      <c r="TM40" s="123"/>
      <c r="TN40" s="106"/>
      <c r="TO40" s="123"/>
      <c r="TW40" s="125"/>
      <c r="TZ40" s="15"/>
      <c r="UA40" s="15"/>
      <c r="UG40" s="122"/>
      <c r="UH40" s="123"/>
      <c r="UI40" s="106"/>
      <c r="UJ40" s="123"/>
      <c r="UR40" s="125"/>
      <c r="UU40" s="15"/>
      <c r="UV40" s="15"/>
      <c r="VB40" s="122"/>
      <c r="VC40" s="123"/>
      <c r="VD40" s="106"/>
      <c r="VE40" s="123"/>
      <c r="VM40" s="125"/>
      <c r="VP40" s="15"/>
      <c r="VQ40" s="15"/>
      <c r="VW40" s="122"/>
      <c r="VX40" s="123"/>
      <c r="VY40" s="106"/>
      <c r="VZ40" s="123"/>
      <c r="WH40" s="125"/>
      <c r="WK40" s="15"/>
      <c r="WL40" s="15"/>
      <c r="WR40" s="122"/>
      <c r="WS40" s="123"/>
      <c r="WT40" s="106"/>
      <c r="WU40" s="123"/>
      <c r="XC40" s="125"/>
      <c r="XF40" s="15"/>
      <c r="XG40" s="15"/>
      <c r="XM40" s="122"/>
      <c r="XN40" s="123"/>
      <c r="XO40" s="106"/>
      <c r="XP40" s="123"/>
      <c r="XX40" s="125"/>
      <c r="YA40" s="15"/>
      <c r="YB40" s="15"/>
      <c r="YH40" s="122"/>
      <c r="YI40" s="123"/>
      <c r="YJ40" s="106"/>
      <c r="YK40" s="123"/>
      <c r="YS40" s="125"/>
      <c r="YV40" s="15"/>
      <c r="YW40" s="15"/>
      <c r="ZC40" s="122"/>
      <c r="ZD40" s="123"/>
      <c r="ZE40" s="106"/>
      <c r="ZF40" s="123"/>
      <c r="ZN40" s="125"/>
      <c r="ZQ40" s="15"/>
      <c r="ZR40" s="15"/>
      <c r="ZX40" s="122"/>
      <c r="ZY40" s="123"/>
      <c r="ZZ40" s="106"/>
      <c r="AAA40" s="123"/>
      <c r="AAI40" s="125"/>
      <c r="AAL40" s="15"/>
      <c r="AAM40" s="15"/>
      <c r="AAS40" s="122"/>
      <c r="AAT40" s="123"/>
      <c r="AAU40" s="106"/>
      <c r="AAV40" s="123"/>
      <c r="ABD40" s="125"/>
      <c r="ABG40" s="15"/>
      <c r="ABH40" s="15"/>
      <c r="ABN40" s="122"/>
      <c r="ABO40" s="123"/>
      <c r="ABP40" s="106"/>
      <c r="ABQ40" s="123"/>
      <c r="ABY40" s="125"/>
      <c r="ACB40" s="15"/>
      <c r="ACC40" s="15"/>
      <c r="ACI40" s="122"/>
      <c r="ACJ40" s="123"/>
      <c r="ACK40" s="106"/>
      <c r="ACL40" s="123"/>
      <c r="ACT40" s="125"/>
      <c r="ACW40" s="15"/>
      <c r="ACX40" s="15"/>
      <c r="ADD40" s="122"/>
      <c r="ADE40" s="123"/>
      <c r="ADF40" s="106"/>
      <c r="ADG40" s="123"/>
      <c r="ADO40" s="125"/>
      <c r="ADR40" s="15"/>
      <c r="ADS40" s="15"/>
      <c r="ADY40" s="122"/>
      <c r="ADZ40" s="123"/>
      <c r="AEA40" s="106"/>
      <c r="AEB40" s="123"/>
      <c r="AEJ40" s="125"/>
      <c r="AEM40" s="15"/>
      <c r="AEN40" s="15"/>
      <c r="AET40" s="122"/>
      <c r="AEU40" s="123"/>
      <c r="AEV40" s="106"/>
      <c r="AEW40" s="123"/>
      <c r="AFE40" s="125"/>
      <c r="AFH40" s="15"/>
      <c r="AFI40" s="15"/>
      <c r="AFO40" s="122"/>
      <c r="AFP40" s="123"/>
      <c r="AFQ40" s="106"/>
      <c r="AFR40" s="123"/>
      <c r="AFZ40" s="125"/>
      <c r="AGC40" s="15"/>
      <c r="AGD40" s="15"/>
      <c r="AGJ40" s="122"/>
      <c r="AGK40" s="123"/>
      <c r="AGL40" s="106"/>
      <c r="AGM40" s="123"/>
      <c r="AGU40" s="125"/>
      <c r="AGX40" s="15"/>
      <c r="AGY40" s="15"/>
      <c r="AHE40" s="122"/>
      <c r="AHF40" s="123"/>
      <c r="AHG40" s="106"/>
      <c r="AHH40" s="123"/>
      <c r="AHP40" s="125"/>
      <c r="AHS40" s="15"/>
      <c r="AHT40" s="15"/>
      <c r="AHZ40" s="122"/>
      <c r="AIA40" s="123"/>
      <c r="AIB40" s="106"/>
      <c r="AIC40" s="123"/>
      <c r="AIK40" s="125"/>
      <c r="AIN40" s="15"/>
      <c r="AIO40" s="15"/>
      <c r="AIU40" s="122"/>
      <c r="AIV40" s="123"/>
      <c r="AIW40" s="106"/>
      <c r="AIX40" s="123"/>
      <c r="AJF40" s="125"/>
      <c r="AJI40" s="15"/>
      <c r="AJJ40" s="15"/>
      <c r="AJP40" s="122"/>
      <c r="AJQ40" s="123"/>
      <c r="AJR40" s="106"/>
      <c r="AJS40" s="123"/>
      <c r="AKA40" s="125"/>
      <c r="AKD40" s="15"/>
      <c r="AKE40" s="15"/>
      <c r="AKK40" s="122"/>
      <c r="AKL40" s="123"/>
      <c r="AKM40" s="106"/>
      <c r="AKN40" s="123"/>
      <c r="AKV40" s="125"/>
      <c r="AKY40" s="15"/>
      <c r="AKZ40" s="15"/>
      <c r="ALF40" s="122"/>
      <c r="ALG40" s="123"/>
      <c r="ALH40" s="106"/>
      <c r="ALI40" s="123"/>
      <c r="ALQ40" s="125"/>
      <c r="ALT40" s="15"/>
      <c r="ALU40" s="15"/>
      <c r="AMA40" s="122"/>
      <c r="AMB40" s="123"/>
      <c r="AMC40" s="106"/>
      <c r="AMD40" s="123"/>
      <c r="AML40" s="125"/>
      <c r="AMO40" s="15"/>
      <c r="AMP40" s="15"/>
      <c r="AMV40" s="122"/>
      <c r="AMW40" s="123"/>
      <c r="AMX40" s="106"/>
      <c r="AMY40" s="123"/>
      <c r="ANG40" s="125"/>
      <c r="ANJ40" s="15"/>
      <c r="ANK40" s="15"/>
      <c r="ANQ40" s="122"/>
      <c r="ANR40" s="123"/>
      <c r="ANS40" s="106"/>
      <c r="ANT40" s="123"/>
      <c r="AOB40" s="125"/>
      <c r="AOE40" s="15"/>
      <c r="AOF40" s="15"/>
      <c r="AOL40" s="122"/>
      <c r="AOM40" s="123"/>
      <c r="AON40" s="106"/>
      <c r="AOO40" s="123"/>
      <c r="AOW40" s="125"/>
      <c r="AOZ40" s="15"/>
      <c r="APA40" s="15"/>
      <c r="APG40" s="122"/>
      <c r="APH40" s="123"/>
      <c r="API40" s="106"/>
      <c r="APJ40" s="123"/>
      <c r="APR40" s="125"/>
      <c r="APU40" s="15"/>
      <c r="APV40" s="15"/>
      <c r="AQB40" s="122"/>
      <c r="AQC40" s="123"/>
      <c r="AQD40" s="106"/>
      <c r="AQE40" s="123"/>
      <c r="AQM40" s="125"/>
      <c r="AQP40" s="15"/>
      <c r="AQQ40" s="15"/>
      <c r="AQW40" s="122"/>
      <c r="AQX40" s="123"/>
      <c r="AQY40" s="106"/>
      <c r="AQZ40" s="123"/>
      <c r="ARH40" s="125"/>
      <c r="ARK40" s="15"/>
      <c r="ARL40" s="15"/>
      <c r="ARR40" s="122"/>
      <c r="ARS40" s="123"/>
      <c r="ART40" s="106"/>
      <c r="ARU40" s="123"/>
      <c r="ASC40" s="125"/>
      <c r="ASF40" s="15"/>
      <c r="ASG40" s="15"/>
      <c r="ASM40" s="122"/>
      <c r="ASN40" s="123"/>
      <c r="ASO40" s="106"/>
      <c r="ASP40" s="123"/>
      <c r="ASX40" s="125"/>
      <c r="ATA40" s="15"/>
      <c r="ATB40" s="15"/>
      <c r="ATH40" s="122"/>
      <c r="ATI40" s="123"/>
      <c r="ATJ40" s="106"/>
      <c r="ATK40" s="123"/>
      <c r="ATS40" s="125"/>
      <c r="ATV40" s="15"/>
      <c r="ATW40" s="15"/>
      <c r="AUC40" s="122"/>
      <c r="AUD40" s="123"/>
      <c r="AUE40" s="106"/>
      <c r="AUF40" s="123"/>
      <c r="AUN40" s="125"/>
      <c r="AUQ40" s="15"/>
      <c r="AUR40" s="15"/>
      <c r="AUX40" s="122"/>
      <c r="AUY40" s="123"/>
      <c r="AUZ40" s="106"/>
      <c r="AVA40" s="123"/>
      <c r="AVI40" s="125"/>
      <c r="AVL40" s="15"/>
      <c r="AVM40" s="15"/>
      <c r="AVS40" s="122"/>
      <c r="AVT40" s="123"/>
      <c r="AVU40" s="106"/>
      <c r="AVV40" s="123"/>
      <c r="AWD40" s="125"/>
      <c r="AWG40" s="15"/>
      <c r="AWH40" s="15"/>
      <c r="AWN40" s="122"/>
      <c r="AWO40" s="123"/>
      <c r="AWP40" s="106"/>
      <c r="AWQ40" s="123"/>
      <c r="AWY40" s="125"/>
      <c r="AXB40" s="15"/>
      <c r="AXC40" s="15"/>
      <c r="AXI40" s="122"/>
      <c r="AXJ40" s="123"/>
      <c r="AXK40" s="106"/>
      <c r="AXL40" s="123"/>
      <c r="AXT40" s="125"/>
      <c r="AXW40" s="15"/>
      <c r="AXX40" s="15"/>
      <c r="AYD40" s="122"/>
      <c r="AYE40" s="123"/>
      <c r="AYF40" s="106"/>
      <c r="AYG40" s="123"/>
      <c r="AYO40" s="125"/>
      <c r="AYR40" s="15"/>
      <c r="AYS40" s="15"/>
      <c r="AYY40" s="122"/>
      <c r="AYZ40" s="123"/>
      <c r="AZA40" s="106"/>
      <c r="AZB40" s="123"/>
      <c r="AZJ40" s="125"/>
      <c r="AZM40" s="15"/>
      <c r="AZN40" s="15"/>
      <c r="AZT40" s="122"/>
      <c r="AZU40" s="123"/>
      <c r="AZV40" s="106"/>
      <c r="AZW40" s="123"/>
      <c r="BAE40" s="125"/>
      <c r="BAH40" s="15"/>
      <c r="BAI40" s="15"/>
      <c r="BAO40" s="122"/>
      <c r="BAP40" s="123"/>
      <c r="BAQ40" s="106"/>
      <c r="BAR40" s="123"/>
      <c r="BAZ40" s="125"/>
      <c r="BBC40" s="15"/>
      <c r="BBD40" s="15"/>
      <c r="BBJ40" s="122"/>
      <c r="BBK40" s="123"/>
      <c r="BBL40" s="106"/>
      <c r="BBM40" s="123"/>
      <c r="BBU40" s="125"/>
      <c r="BBX40" s="15"/>
      <c r="BBY40" s="15"/>
      <c r="BCE40" s="122"/>
      <c r="BCF40" s="123"/>
      <c r="BCG40" s="106"/>
      <c r="BCH40" s="123"/>
      <c r="BCP40" s="125"/>
      <c r="BCS40" s="15"/>
      <c r="BCT40" s="15"/>
      <c r="BCZ40" s="122"/>
      <c r="BDA40" s="123"/>
      <c r="BDB40" s="106"/>
      <c r="BDC40" s="123"/>
      <c r="BDK40" s="125"/>
      <c r="BDN40" s="15"/>
      <c r="BDO40" s="15"/>
      <c r="BDU40" s="122"/>
      <c r="BDV40" s="123"/>
      <c r="BDW40" s="106"/>
      <c r="BDX40" s="123"/>
      <c r="BEF40" s="125"/>
      <c r="BEI40" s="15"/>
      <c r="BEJ40" s="15"/>
      <c r="BEP40" s="122"/>
      <c r="BEQ40" s="123"/>
      <c r="BER40" s="106"/>
      <c r="BES40" s="123"/>
      <c r="BFA40" s="125"/>
      <c r="BFD40" s="15"/>
      <c r="BFE40" s="15"/>
      <c r="BFK40" s="122"/>
      <c r="BFL40" s="123"/>
      <c r="BFM40" s="106"/>
      <c r="BFN40" s="123"/>
      <c r="BFV40" s="125"/>
      <c r="BFY40" s="15"/>
      <c r="BFZ40" s="15"/>
      <c r="BGF40" s="122"/>
      <c r="BGG40" s="123"/>
      <c r="BGH40" s="106"/>
      <c r="BGI40" s="123"/>
      <c r="BGQ40" s="125"/>
      <c r="BGT40" s="15"/>
      <c r="BGU40" s="15"/>
      <c r="BHA40" s="122"/>
      <c r="BHB40" s="123"/>
      <c r="BHC40" s="106"/>
      <c r="BHD40" s="123"/>
      <c r="BHL40" s="125"/>
      <c r="BHO40" s="15"/>
      <c r="BHP40" s="15"/>
      <c r="BHV40" s="122"/>
      <c r="BHW40" s="123"/>
      <c r="BHX40" s="106"/>
      <c r="BHY40" s="123"/>
      <c r="BIG40" s="125"/>
      <c r="BIJ40" s="15"/>
      <c r="BIK40" s="15"/>
      <c r="BIQ40" s="122"/>
      <c r="BIR40" s="123"/>
      <c r="BIS40" s="106"/>
      <c r="BIT40" s="123"/>
      <c r="BJB40" s="125"/>
      <c r="BJE40" s="15"/>
      <c r="BJF40" s="15"/>
      <c r="BJL40" s="122"/>
      <c r="BJM40" s="123"/>
      <c r="BJN40" s="106"/>
      <c r="BJO40" s="123"/>
      <c r="BJW40" s="125"/>
      <c r="BJZ40" s="15"/>
      <c r="BKA40" s="15"/>
      <c r="BKG40" s="122"/>
      <c r="BKH40" s="123"/>
      <c r="BKI40" s="106"/>
      <c r="BKJ40" s="123"/>
      <c r="BKR40" s="125"/>
      <c r="BKU40" s="15"/>
      <c r="BKV40" s="15"/>
      <c r="BLB40" s="122"/>
      <c r="BLC40" s="123"/>
      <c r="BLD40" s="106"/>
      <c r="BLE40" s="123"/>
      <c r="BLM40" s="125"/>
      <c r="BLP40" s="15"/>
      <c r="BLQ40" s="15"/>
      <c r="BLW40" s="122"/>
      <c r="BLX40" s="123"/>
      <c r="BLY40" s="106"/>
      <c r="BLZ40" s="123"/>
      <c r="BMH40" s="125"/>
      <c r="BMK40" s="15"/>
      <c r="BML40" s="15"/>
      <c r="BMR40" s="122"/>
      <c r="BMS40" s="123"/>
      <c r="BMT40" s="106"/>
      <c r="BMU40" s="123"/>
      <c r="BNC40" s="125"/>
      <c r="BNF40" s="15"/>
      <c r="BNG40" s="15"/>
      <c r="BNM40" s="122"/>
      <c r="BNN40" s="123"/>
      <c r="BNO40" s="106"/>
      <c r="BNP40" s="123"/>
      <c r="BNX40" s="125"/>
      <c r="BOA40" s="15"/>
      <c r="BOB40" s="15"/>
      <c r="BOH40" s="122"/>
      <c r="BOI40" s="123"/>
      <c r="BOJ40" s="106"/>
      <c r="BOK40" s="123"/>
      <c r="BOS40" s="125"/>
      <c r="BOV40" s="15"/>
      <c r="BOW40" s="15"/>
      <c r="BPC40" s="122"/>
      <c r="BPD40" s="123"/>
      <c r="BPE40" s="106"/>
      <c r="BPF40" s="123"/>
      <c r="BPN40" s="125"/>
      <c r="BPQ40" s="15"/>
      <c r="BPR40" s="15"/>
      <c r="BPX40" s="122"/>
      <c r="BPY40" s="123"/>
      <c r="BPZ40" s="106"/>
      <c r="BQA40" s="123"/>
      <c r="BQI40" s="125"/>
      <c r="BQL40" s="15"/>
      <c r="BQM40" s="15"/>
      <c r="BQS40" s="122"/>
      <c r="BQT40" s="123"/>
      <c r="BQU40" s="106"/>
      <c r="BQV40" s="123"/>
      <c r="BRD40" s="125"/>
      <c r="BRG40" s="15"/>
      <c r="BRH40" s="15"/>
      <c r="BRN40" s="122"/>
      <c r="BRO40" s="123"/>
      <c r="BRP40" s="106"/>
      <c r="BRQ40" s="123"/>
      <c r="BRY40" s="125"/>
      <c r="BSB40" s="15"/>
      <c r="BSC40" s="15"/>
      <c r="BSI40" s="122"/>
      <c r="BSJ40" s="123"/>
      <c r="BSK40" s="106"/>
      <c r="BSL40" s="123"/>
      <c r="BST40" s="125"/>
      <c r="BSW40" s="15"/>
      <c r="BSX40" s="15"/>
      <c r="BTD40" s="122"/>
      <c r="BTE40" s="123"/>
      <c r="BTF40" s="106"/>
      <c r="BTG40" s="123"/>
      <c r="BTO40" s="125"/>
      <c r="BTR40" s="15"/>
      <c r="BTS40" s="15"/>
      <c r="BTY40" s="122"/>
      <c r="BTZ40" s="123"/>
      <c r="BUA40" s="106"/>
      <c r="BUB40" s="123"/>
      <c r="BUJ40" s="125"/>
      <c r="BUM40" s="15"/>
      <c r="BUN40" s="15"/>
      <c r="BUT40" s="122"/>
      <c r="BUU40" s="123"/>
      <c r="BUV40" s="106"/>
      <c r="BUW40" s="123"/>
      <c r="BVE40" s="125"/>
      <c r="BVH40" s="15"/>
      <c r="BVI40" s="15"/>
      <c r="BVO40" s="122"/>
      <c r="BVP40" s="123"/>
      <c r="BVQ40" s="106"/>
      <c r="BVR40" s="123"/>
      <c r="BVZ40" s="125"/>
      <c r="BWC40" s="15"/>
      <c r="BWD40" s="15"/>
      <c r="BWJ40" s="122"/>
      <c r="BWK40" s="123"/>
      <c r="BWL40" s="106"/>
      <c r="BWM40" s="123"/>
      <c r="BWU40" s="125"/>
      <c r="BWX40" s="15"/>
      <c r="BWY40" s="15"/>
      <c r="BXE40" s="122"/>
      <c r="BXF40" s="123"/>
      <c r="BXG40" s="106"/>
      <c r="BXH40" s="123"/>
      <c r="BXP40" s="125"/>
      <c r="BXS40" s="15"/>
      <c r="BXT40" s="15"/>
      <c r="BXZ40" s="122"/>
      <c r="BYA40" s="123"/>
      <c r="BYB40" s="106"/>
      <c r="BYC40" s="123"/>
      <c r="BYK40" s="125"/>
      <c r="BYN40" s="15"/>
      <c r="BYO40" s="15"/>
      <c r="BYU40" s="122"/>
      <c r="BYV40" s="123"/>
      <c r="BYW40" s="106"/>
      <c r="BYX40" s="123"/>
      <c r="BZF40" s="125"/>
      <c r="BZI40" s="15"/>
      <c r="BZJ40" s="15"/>
      <c r="BZP40" s="122"/>
      <c r="BZQ40" s="123"/>
      <c r="BZR40" s="106"/>
      <c r="BZS40" s="123"/>
      <c r="CAA40" s="125"/>
      <c r="CAD40" s="15"/>
      <c r="CAE40" s="15"/>
      <c r="CAK40" s="122"/>
      <c r="CAL40" s="123"/>
      <c r="CAM40" s="106"/>
      <c r="CAN40" s="123"/>
      <c r="CAV40" s="125"/>
      <c r="CAY40" s="15"/>
      <c r="CAZ40" s="15"/>
      <c r="CBF40" s="122"/>
      <c r="CBG40" s="123"/>
      <c r="CBH40" s="106"/>
      <c r="CBI40" s="123"/>
      <c r="CBQ40" s="125"/>
      <c r="CBT40" s="15"/>
      <c r="CBU40" s="15"/>
      <c r="CCA40" s="122"/>
      <c r="CCB40" s="123"/>
      <c r="CCC40" s="106"/>
      <c r="CCD40" s="123"/>
      <c r="CCL40" s="125"/>
      <c r="CCO40" s="15"/>
      <c r="CCP40" s="15"/>
      <c r="CCV40" s="122"/>
      <c r="CCW40" s="123"/>
      <c r="CCX40" s="106"/>
      <c r="CCY40" s="123"/>
      <c r="CDG40" s="125"/>
      <c r="CDJ40" s="15"/>
      <c r="CDK40" s="15"/>
      <c r="CDQ40" s="122"/>
      <c r="CDR40" s="123"/>
      <c r="CDS40" s="106"/>
      <c r="CDT40" s="123"/>
      <c r="CEB40" s="125"/>
      <c r="CEE40" s="15"/>
      <c r="CEF40" s="15"/>
      <c r="CEL40" s="122"/>
      <c r="CEM40" s="123"/>
      <c r="CEN40" s="106"/>
      <c r="CEO40" s="123"/>
      <c r="CEW40" s="125"/>
      <c r="CEZ40" s="15"/>
      <c r="CFA40" s="15"/>
      <c r="CFG40" s="122"/>
      <c r="CFH40" s="123"/>
      <c r="CFI40" s="106"/>
      <c r="CFJ40" s="123"/>
      <c r="CFR40" s="125"/>
      <c r="CFU40" s="15"/>
      <c r="CFV40" s="15"/>
      <c r="CGB40" s="122"/>
      <c r="CGC40" s="123"/>
      <c r="CGD40" s="106"/>
      <c r="CGE40" s="123"/>
      <c r="CGM40" s="125"/>
      <c r="CGP40" s="15"/>
      <c r="CGQ40" s="15"/>
      <c r="CGW40" s="122"/>
      <c r="CGX40" s="123"/>
      <c r="CGY40" s="106"/>
      <c r="CGZ40" s="123"/>
      <c r="CHH40" s="125"/>
      <c r="CHK40" s="15"/>
      <c r="CHL40" s="15"/>
      <c r="CHR40" s="122"/>
      <c r="CHS40" s="123"/>
      <c r="CHT40" s="106"/>
      <c r="CHU40" s="123"/>
      <c r="CIC40" s="125"/>
      <c r="CIF40" s="15"/>
      <c r="CIG40" s="15"/>
      <c r="CIM40" s="122"/>
      <c r="CIN40" s="123"/>
      <c r="CIO40" s="106"/>
      <c r="CIP40" s="123"/>
      <c r="CIX40" s="125"/>
      <c r="CJA40" s="15"/>
      <c r="CJB40" s="15"/>
      <c r="CJH40" s="122"/>
      <c r="CJI40" s="123"/>
      <c r="CJJ40" s="106"/>
      <c r="CJK40" s="123"/>
      <c r="CJS40" s="125"/>
      <c r="CJV40" s="15"/>
      <c r="CJW40" s="15"/>
      <c r="CKC40" s="122"/>
      <c r="CKD40" s="123"/>
      <c r="CKE40" s="106"/>
      <c r="CKF40" s="123"/>
      <c r="CKN40" s="125"/>
      <c r="CKQ40" s="15"/>
      <c r="CKR40" s="15"/>
      <c r="CKX40" s="122"/>
      <c r="CKY40" s="123"/>
      <c r="CKZ40" s="106"/>
      <c r="CLA40" s="123"/>
      <c r="CLI40" s="125"/>
      <c r="CLL40" s="15"/>
      <c r="CLM40" s="15"/>
      <c r="CLS40" s="122"/>
      <c r="CLT40" s="123"/>
      <c r="CLU40" s="106"/>
      <c r="CLV40" s="123"/>
      <c r="CMD40" s="125"/>
      <c r="CMG40" s="15"/>
      <c r="CMH40" s="15"/>
      <c r="CMN40" s="122"/>
      <c r="CMO40" s="123"/>
      <c r="CMP40" s="106"/>
      <c r="CMQ40" s="123"/>
      <c r="CMY40" s="125"/>
      <c r="CNB40" s="15"/>
      <c r="CNC40" s="15"/>
      <c r="CNI40" s="122"/>
      <c r="CNJ40" s="123"/>
      <c r="CNK40" s="106"/>
      <c r="CNL40" s="123"/>
      <c r="CNT40" s="125"/>
      <c r="CNW40" s="15"/>
      <c r="CNX40" s="15"/>
      <c r="COD40" s="122"/>
      <c r="COE40" s="123"/>
      <c r="COF40" s="106"/>
      <c r="COG40" s="123"/>
      <c r="COO40" s="125"/>
      <c r="COR40" s="15"/>
      <c r="COS40" s="15"/>
      <c r="COY40" s="122"/>
      <c r="COZ40" s="123"/>
      <c r="CPA40" s="106"/>
      <c r="CPB40" s="123"/>
      <c r="CPJ40" s="125"/>
      <c r="CPM40" s="15"/>
      <c r="CPN40" s="15"/>
      <c r="CPT40" s="122"/>
      <c r="CPU40" s="123"/>
      <c r="CPV40" s="106"/>
      <c r="CPW40" s="123"/>
      <c r="CQE40" s="125"/>
      <c r="CQH40" s="15"/>
      <c r="CQI40" s="15"/>
      <c r="CQO40" s="122"/>
      <c r="CQP40" s="123"/>
      <c r="CQQ40" s="106"/>
      <c r="CQR40" s="123"/>
      <c r="CQZ40" s="125"/>
      <c r="CRC40" s="15"/>
      <c r="CRD40" s="15"/>
      <c r="CRJ40" s="122"/>
      <c r="CRK40" s="123"/>
      <c r="CRL40" s="106"/>
      <c r="CRM40" s="123"/>
      <c r="CRU40" s="125"/>
      <c r="CRX40" s="15"/>
      <c r="CRY40" s="15"/>
      <c r="CSE40" s="122"/>
      <c r="CSF40" s="123"/>
      <c r="CSG40" s="106"/>
      <c r="CSH40" s="123"/>
      <c r="CSP40" s="125"/>
      <c r="CSS40" s="15"/>
      <c r="CST40" s="15"/>
      <c r="CSZ40" s="122"/>
      <c r="CTA40" s="123"/>
      <c r="CTB40" s="106"/>
      <c r="CTC40" s="123"/>
      <c r="CTK40" s="125"/>
      <c r="CTN40" s="15"/>
      <c r="CTO40" s="15"/>
      <c r="CTU40" s="122"/>
      <c r="CTV40" s="123"/>
      <c r="CTW40" s="106"/>
      <c r="CTX40" s="123"/>
      <c r="CUF40" s="125"/>
      <c r="CUI40" s="15"/>
      <c r="CUJ40" s="15"/>
      <c r="CUP40" s="122"/>
      <c r="CUQ40" s="123"/>
      <c r="CUR40" s="106"/>
      <c r="CUS40" s="123"/>
      <c r="CVA40" s="125"/>
      <c r="CVD40" s="15"/>
      <c r="CVE40" s="15"/>
      <c r="CVK40" s="122"/>
      <c r="CVL40" s="123"/>
      <c r="CVM40" s="106"/>
      <c r="CVN40" s="123"/>
      <c r="CVV40" s="125"/>
      <c r="CVY40" s="15"/>
      <c r="CVZ40" s="15"/>
      <c r="CWF40" s="122"/>
      <c r="CWG40" s="123"/>
      <c r="CWH40" s="106"/>
      <c r="CWI40" s="123"/>
      <c r="CWQ40" s="125"/>
      <c r="CWT40" s="15"/>
      <c r="CWU40" s="15"/>
      <c r="CXA40" s="122"/>
      <c r="CXB40" s="123"/>
      <c r="CXC40" s="106"/>
      <c r="CXD40" s="123"/>
      <c r="CXL40" s="125"/>
      <c r="CXO40" s="15"/>
      <c r="CXP40" s="15"/>
      <c r="CXV40" s="122"/>
      <c r="CXW40" s="123"/>
      <c r="CXX40" s="106"/>
      <c r="CXY40" s="123"/>
      <c r="CYG40" s="125"/>
      <c r="CYJ40" s="15"/>
      <c r="CYK40" s="15"/>
      <c r="CYQ40" s="122"/>
      <c r="CYR40" s="123"/>
      <c r="CYS40" s="106"/>
      <c r="CYT40" s="123"/>
      <c r="CZB40" s="125"/>
      <c r="CZE40" s="15"/>
      <c r="CZF40" s="15"/>
      <c r="CZL40" s="122"/>
      <c r="CZM40" s="123"/>
      <c r="CZN40" s="106"/>
      <c r="CZO40" s="123"/>
      <c r="CZW40" s="125"/>
      <c r="CZZ40" s="15"/>
      <c r="DAA40" s="15"/>
      <c r="DAG40" s="122"/>
      <c r="DAH40" s="123"/>
      <c r="DAI40" s="106"/>
      <c r="DAJ40" s="123"/>
      <c r="DAR40" s="125"/>
      <c r="DAU40" s="15"/>
      <c r="DAV40" s="15"/>
      <c r="DBB40" s="122"/>
      <c r="DBC40" s="123"/>
      <c r="DBD40" s="106"/>
      <c r="DBE40" s="123"/>
      <c r="DBM40" s="125"/>
      <c r="DBP40" s="15"/>
      <c r="DBQ40" s="15"/>
      <c r="DBW40" s="122"/>
      <c r="DBX40" s="123"/>
      <c r="DBY40" s="106"/>
      <c r="DBZ40" s="123"/>
      <c r="DCH40" s="125"/>
      <c r="DCK40" s="15"/>
      <c r="DCL40" s="15"/>
      <c r="DCR40" s="122"/>
      <c r="DCS40" s="123"/>
      <c r="DCT40" s="106"/>
      <c r="DCU40" s="123"/>
      <c r="DDC40" s="125"/>
      <c r="DDF40" s="15"/>
      <c r="DDG40" s="15"/>
      <c r="DDM40" s="122"/>
      <c r="DDN40" s="123"/>
      <c r="DDO40" s="106"/>
      <c r="DDP40" s="123"/>
      <c r="DDX40" s="125"/>
      <c r="DEA40" s="15"/>
      <c r="DEB40" s="15"/>
      <c r="DEH40" s="122"/>
      <c r="DEI40" s="123"/>
      <c r="DEJ40" s="106"/>
      <c r="DEK40" s="123"/>
      <c r="DES40" s="125"/>
      <c r="DEV40" s="15"/>
      <c r="DEW40" s="15"/>
      <c r="DFC40" s="122"/>
      <c r="DFD40" s="123"/>
      <c r="DFE40" s="106"/>
      <c r="DFF40" s="123"/>
      <c r="DFN40" s="125"/>
      <c r="DFQ40" s="15"/>
      <c r="DFR40" s="15"/>
      <c r="DFX40" s="122"/>
      <c r="DFY40" s="123"/>
      <c r="DFZ40" s="106"/>
      <c r="DGA40" s="123"/>
      <c r="DGI40" s="125"/>
      <c r="DGL40" s="15"/>
      <c r="DGM40" s="15"/>
      <c r="DGS40" s="122"/>
      <c r="DGT40" s="123"/>
      <c r="DGU40" s="106"/>
      <c r="DGV40" s="123"/>
      <c r="DHD40" s="125"/>
      <c r="DHG40" s="15"/>
      <c r="DHH40" s="15"/>
      <c r="DHN40" s="122"/>
      <c r="DHO40" s="123"/>
      <c r="DHP40" s="106"/>
      <c r="DHQ40" s="123"/>
      <c r="DHY40" s="125"/>
      <c r="DIB40" s="15"/>
      <c r="DIC40" s="15"/>
      <c r="DII40" s="122"/>
      <c r="DIJ40" s="123"/>
      <c r="DIK40" s="106"/>
      <c r="DIL40" s="123"/>
      <c r="DIT40" s="125"/>
      <c r="DIW40" s="15"/>
      <c r="DIX40" s="15"/>
      <c r="DJD40" s="122"/>
      <c r="DJE40" s="123"/>
      <c r="DJF40" s="106"/>
      <c r="DJG40" s="123"/>
      <c r="DJO40" s="125"/>
      <c r="DJR40" s="15"/>
      <c r="DJS40" s="15"/>
      <c r="DJY40" s="122"/>
      <c r="DJZ40" s="123"/>
      <c r="DKA40" s="106"/>
      <c r="DKB40" s="123"/>
      <c r="DKJ40" s="125"/>
      <c r="DKM40" s="15"/>
      <c r="DKN40" s="15"/>
      <c r="DKT40" s="122"/>
      <c r="DKU40" s="123"/>
      <c r="DKV40" s="106"/>
      <c r="DKW40" s="123"/>
      <c r="DLE40" s="125"/>
      <c r="DLH40" s="15"/>
      <c r="DLI40" s="15"/>
      <c r="DLO40" s="122"/>
      <c r="DLP40" s="123"/>
      <c r="DLQ40" s="106"/>
      <c r="DLR40" s="123"/>
      <c r="DLZ40" s="125"/>
      <c r="DMC40" s="15"/>
      <c r="DMD40" s="15"/>
      <c r="DMJ40" s="122"/>
      <c r="DMK40" s="123"/>
      <c r="DML40" s="106"/>
      <c r="DMM40" s="123"/>
      <c r="DMU40" s="125"/>
      <c r="DMX40" s="15"/>
      <c r="DMY40" s="15"/>
      <c r="DNE40" s="122"/>
      <c r="DNF40" s="123"/>
      <c r="DNG40" s="106"/>
      <c r="DNH40" s="123"/>
      <c r="DNP40" s="125"/>
      <c r="DNS40" s="15"/>
      <c r="DNT40" s="15"/>
      <c r="DNZ40" s="122"/>
      <c r="DOA40" s="123"/>
      <c r="DOB40" s="106"/>
      <c r="DOC40" s="123"/>
      <c r="DOK40" s="125"/>
      <c r="DON40" s="15"/>
      <c r="DOO40" s="15"/>
      <c r="DOU40" s="122"/>
      <c r="DOV40" s="123"/>
      <c r="DOW40" s="106"/>
      <c r="DOX40" s="123"/>
      <c r="DPF40" s="125"/>
      <c r="DPI40" s="15"/>
      <c r="DPJ40" s="15"/>
      <c r="DPP40" s="122"/>
      <c r="DPQ40" s="123"/>
      <c r="DPR40" s="106"/>
      <c r="DPS40" s="123"/>
      <c r="DQA40" s="125"/>
      <c r="DQD40" s="15"/>
      <c r="DQE40" s="15"/>
      <c r="DQK40" s="122"/>
      <c r="DQL40" s="123"/>
      <c r="DQM40" s="106"/>
      <c r="DQN40" s="123"/>
      <c r="DQV40" s="125"/>
      <c r="DQY40" s="15"/>
      <c r="DQZ40" s="15"/>
      <c r="DRF40" s="122"/>
      <c r="DRG40" s="123"/>
      <c r="DRH40" s="106"/>
      <c r="DRI40" s="123"/>
      <c r="DRQ40" s="125"/>
      <c r="DRT40" s="15"/>
      <c r="DRU40" s="15"/>
      <c r="DSA40" s="122"/>
      <c r="DSB40" s="123"/>
      <c r="DSC40" s="106"/>
      <c r="DSD40" s="123"/>
      <c r="DSL40" s="125"/>
      <c r="DSO40" s="15"/>
      <c r="DSP40" s="15"/>
      <c r="DSV40" s="122"/>
      <c r="DSW40" s="123"/>
      <c r="DSX40" s="106"/>
      <c r="DSY40" s="123"/>
      <c r="DTG40" s="125"/>
      <c r="DTJ40" s="15"/>
      <c r="DTK40" s="15"/>
      <c r="DTQ40" s="122"/>
      <c r="DTR40" s="123"/>
      <c r="DTS40" s="106"/>
      <c r="DTT40" s="123"/>
      <c r="DUB40" s="125"/>
      <c r="DUE40" s="15"/>
      <c r="DUF40" s="15"/>
      <c r="DUL40" s="122"/>
      <c r="DUM40" s="123"/>
      <c r="DUN40" s="106"/>
      <c r="DUO40" s="123"/>
      <c r="DUW40" s="125"/>
      <c r="DUZ40" s="15"/>
      <c r="DVA40" s="15"/>
      <c r="DVG40" s="122"/>
      <c r="DVH40" s="123"/>
      <c r="DVI40" s="106"/>
      <c r="DVJ40" s="123"/>
      <c r="DVR40" s="125"/>
      <c r="DVU40" s="15"/>
      <c r="DVV40" s="15"/>
      <c r="DWB40" s="122"/>
      <c r="DWC40" s="123"/>
      <c r="DWD40" s="106"/>
      <c r="DWE40" s="123"/>
      <c r="DWM40" s="125"/>
      <c r="DWP40" s="15"/>
      <c r="DWQ40" s="15"/>
      <c r="DWW40" s="122"/>
      <c r="DWX40" s="123"/>
      <c r="DWY40" s="106"/>
      <c r="DWZ40" s="123"/>
      <c r="DXH40" s="125"/>
      <c r="DXK40" s="15"/>
      <c r="DXL40" s="15"/>
      <c r="DXR40" s="122"/>
      <c r="DXS40" s="123"/>
      <c r="DXT40" s="106"/>
      <c r="DXU40" s="123"/>
      <c r="DYC40" s="125"/>
      <c r="DYF40" s="15"/>
      <c r="DYG40" s="15"/>
      <c r="DYM40" s="122"/>
      <c r="DYN40" s="123"/>
      <c r="DYO40" s="106"/>
      <c r="DYP40" s="123"/>
      <c r="DYX40" s="125"/>
      <c r="DZA40" s="15"/>
      <c r="DZB40" s="15"/>
      <c r="DZH40" s="122"/>
      <c r="DZI40" s="123"/>
      <c r="DZJ40" s="106"/>
      <c r="DZK40" s="123"/>
      <c r="DZS40" s="125"/>
      <c r="DZV40" s="15"/>
      <c r="DZW40" s="15"/>
      <c r="EAC40" s="122"/>
      <c r="EAD40" s="123"/>
      <c r="EAE40" s="106"/>
      <c r="EAF40" s="123"/>
      <c r="EAN40" s="125"/>
      <c r="EAQ40" s="15"/>
      <c r="EAR40" s="15"/>
      <c r="EAX40" s="122"/>
      <c r="EAY40" s="123"/>
      <c r="EAZ40" s="106"/>
      <c r="EBA40" s="123"/>
      <c r="EBI40" s="125"/>
      <c r="EBL40" s="15"/>
      <c r="EBM40" s="15"/>
      <c r="EBS40" s="122"/>
      <c r="EBT40" s="123"/>
      <c r="EBU40" s="106"/>
      <c r="EBV40" s="123"/>
      <c r="ECD40" s="125"/>
      <c r="ECG40" s="15"/>
      <c r="ECH40" s="15"/>
      <c r="ECN40" s="122"/>
      <c r="ECO40" s="123"/>
      <c r="ECP40" s="106"/>
      <c r="ECQ40" s="123"/>
      <c r="ECY40" s="125"/>
      <c r="EDB40" s="15"/>
      <c r="EDC40" s="15"/>
      <c r="EDI40" s="122"/>
      <c r="EDJ40" s="123"/>
      <c r="EDK40" s="106"/>
      <c r="EDL40" s="123"/>
      <c r="EDT40" s="125"/>
      <c r="EDW40" s="15"/>
      <c r="EDX40" s="15"/>
      <c r="EED40" s="122"/>
      <c r="EEE40" s="123"/>
      <c r="EEF40" s="106"/>
      <c r="EEG40" s="123"/>
      <c r="EEO40" s="125"/>
      <c r="EER40" s="15"/>
      <c r="EES40" s="15"/>
      <c r="EEY40" s="122"/>
      <c r="EEZ40" s="123"/>
      <c r="EFA40" s="106"/>
      <c r="EFB40" s="123"/>
      <c r="EFJ40" s="125"/>
      <c r="EFM40" s="15"/>
      <c r="EFN40" s="15"/>
      <c r="EFT40" s="122"/>
      <c r="EFU40" s="123"/>
      <c r="EFV40" s="106"/>
      <c r="EFW40" s="123"/>
      <c r="EGE40" s="125"/>
      <c r="EGH40" s="15"/>
      <c r="EGI40" s="15"/>
      <c r="EGO40" s="122"/>
      <c r="EGP40" s="123"/>
      <c r="EGQ40" s="106"/>
      <c r="EGR40" s="123"/>
      <c r="EGZ40" s="125"/>
      <c r="EHC40" s="15"/>
      <c r="EHD40" s="15"/>
      <c r="EHJ40" s="122"/>
      <c r="EHK40" s="123"/>
      <c r="EHL40" s="106"/>
      <c r="EHM40" s="123"/>
      <c r="EHU40" s="125"/>
      <c r="EHX40" s="15"/>
      <c r="EHY40" s="15"/>
      <c r="EIE40" s="122"/>
      <c r="EIF40" s="123"/>
      <c r="EIG40" s="106"/>
      <c r="EIH40" s="123"/>
      <c r="EIP40" s="125"/>
      <c r="EIS40" s="15"/>
      <c r="EIT40" s="15"/>
      <c r="EIZ40" s="122"/>
      <c r="EJA40" s="123"/>
      <c r="EJB40" s="106"/>
      <c r="EJC40" s="123"/>
      <c r="EJK40" s="125"/>
      <c r="EJN40" s="15"/>
      <c r="EJO40" s="15"/>
      <c r="EJU40" s="122"/>
      <c r="EJV40" s="123"/>
      <c r="EJW40" s="106"/>
      <c r="EJX40" s="123"/>
      <c r="EKF40" s="125"/>
      <c r="EKI40" s="15"/>
      <c r="EKJ40" s="15"/>
      <c r="EKP40" s="122"/>
      <c r="EKQ40" s="123"/>
      <c r="EKR40" s="106"/>
      <c r="EKS40" s="123"/>
      <c r="ELA40" s="125"/>
      <c r="ELD40" s="15"/>
      <c r="ELE40" s="15"/>
      <c r="ELK40" s="122"/>
      <c r="ELL40" s="123"/>
      <c r="ELM40" s="106"/>
      <c r="ELN40" s="123"/>
      <c r="ELV40" s="125"/>
      <c r="ELY40" s="15"/>
      <c r="ELZ40" s="15"/>
      <c r="EMF40" s="122"/>
      <c r="EMG40" s="123"/>
      <c r="EMH40" s="106"/>
      <c r="EMI40" s="123"/>
      <c r="EMQ40" s="125"/>
      <c r="EMT40" s="15"/>
      <c r="EMU40" s="15"/>
      <c r="ENA40" s="122"/>
      <c r="ENB40" s="123"/>
      <c r="ENC40" s="106"/>
      <c r="END40" s="123"/>
      <c r="ENL40" s="125"/>
      <c r="ENO40" s="15"/>
      <c r="ENP40" s="15"/>
      <c r="ENV40" s="122"/>
      <c r="ENW40" s="123"/>
      <c r="ENX40" s="106"/>
      <c r="ENY40" s="123"/>
      <c r="EOG40" s="125"/>
      <c r="EOJ40" s="15"/>
      <c r="EOK40" s="15"/>
      <c r="EOQ40" s="122"/>
      <c r="EOR40" s="123"/>
      <c r="EOS40" s="106"/>
      <c r="EOT40" s="123"/>
      <c r="EPB40" s="125"/>
      <c r="EPE40" s="15"/>
      <c r="EPF40" s="15"/>
      <c r="EPL40" s="122"/>
      <c r="EPM40" s="123"/>
      <c r="EPN40" s="106"/>
      <c r="EPO40" s="123"/>
      <c r="EPW40" s="125"/>
      <c r="EPZ40" s="15"/>
      <c r="EQA40" s="15"/>
      <c r="EQG40" s="122"/>
      <c r="EQH40" s="123"/>
      <c r="EQI40" s="106"/>
      <c r="EQJ40" s="123"/>
      <c r="EQR40" s="125"/>
      <c r="EQU40" s="15"/>
      <c r="EQV40" s="15"/>
      <c r="ERB40" s="122"/>
      <c r="ERC40" s="123"/>
      <c r="ERD40" s="106"/>
      <c r="ERE40" s="123"/>
      <c r="ERM40" s="125"/>
      <c r="ERP40" s="15"/>
      <c r="ERQ40" s="15"/>
      <c r="ERW40" s="122"/>
      <c r="ERX40" s="123"/>
      <c r="ERY40" s="106"/>
      <c r="ERZ40" s="123"/>
      <c r="ESH40" s="125"/>
      <c r="ESK40" s="15"/>
      <c r="ESL40" s="15"/>
      <c r="ESR40" s="122"/>
      <c r="ESS40" s="123"/>
      <c r="EST40" s="106"/>
      <c r="ESU40" s="123"/>
      <c r="ETC40" s="125"/>
      <c r="ETF40" s="15"/>
      <c r="ETG40" s="15"/>
      <c r="ETM40" s="122"/>
      <c r="ETN40" s="123"/>
      <c r="ETO40" s="106"/>
      <c r="ETP40" s="123"/>
      <c r="ETX40" s="125"/>
      <c r="EUA40" s="15"/>
      <c r="EUB40" s="15"/>
      <c r="EUH40" s="122"/>
      <c r="EUI40" s="123"/>
      <c r="EUJ40" s="106"/>
      <c r="EUK40" s="123"/>
      <c r="EUS40" s="125"/>
      <c r="EUV40" s="15"/>
      <c r="EUW40" s="15"/>
      <c r="EVC40" s="122"/>
      <c r="EVD40" s="123"/>
      <c r="EVE40" s="106"/>
      <c r="EVF40" s="123"/>
      <c r="EVN40" s="125"/>
      <c r="EVQ40" s="15"/>
      <c r="EVR40" s="15"/>
      <c r="EVX40" s="122"/>
      <c r="EVY40" s="123"/>
      <c r="EVZ40" s="106"/>
      <c r="EWA40" s="123"/>
      <c r="EWI40" s="125"/>
      <c r="EWL40" s="15"/>
      <c r="EWM40" s="15"/>
      <c r="EWS40" s="122"/>
      <c r="EWT40" s="123"/>
      <c r="EWU40" s="106"/>
      <c r="EWV40" s="123"/>
      <c r="EXD40" s="125"/>
      <c r="EXG40" s="15"/>
      <c r="EXH40" s="15"/>
      <c r="EXN40" s="122"/>
      <c r="EXO40" s="123"/>
      <c r="EXP40" s="106"/>
      <c r="EXQ40" s="123"/>
      <c r="EXY40" s="125"/>
      <c r="EYB40" s="15"/>
      <c r="EYC40" s="15"/>
      <c r="EYI40" s="122"/>
      <c r="EYJ40" s="123"/>
      <c r="EYK40" s="106"/>
      <c r="EYL40" s="123"/>
      <c r="EYT40" s="125"/>
      <c r="EYW40" s="15"/>
      <c r="EYX40" s="15"/>
      <c r="EZD40" s="122"/>
      <c r="EZE40" s="123"/>
      <c r="EZF40" s="106"/>
      <c r="EZG40" s="123"/>
      <c r="EZO40" s="125"/>
      <c r="EZR40" s="15"/>
      <c r="EZS40" s="15"/>
      <c r="EZY40" s="122"/>
      <c r="EZZ40" s="123"/>
      <c r="FAA40" s="106"/>
      <c r="FAB40" s="123"/>
      <c r="FAJ40" s="125"/>
      <c r="FAM40" s="15"/>
      <c r="FAN40" s="15"/>
      <c r="FAT40" s="122"/>
      <c r="FAU40" s="123"/>
      <c r="FAV40" s="106"/>
      <c r="FAW40" s="123"/>
      <c r="FBE40" s="125"/>
      <c r="FBH40" s="15"/>
      <c r="FBI40" s="15"/>
      <c r="FBO40" s="122"/>
      <c r="FBP40" s="123"/>
      <c r="FBQ40" s="106"/>
      <c r="FBR40" s="123"/>
      <c r="FBZ40" s="125"/>
      <c r="FCC40" s="15"/>
      <c r="FCD40" s="15"/>
      <c r="FCJ40" s="122"/>
      <c r="FCK40" s="123"/>
      <c r="FCL40" s="106"/>
      <c r="FCM40" s="123"/>
      <c r="FCU40" s="125"/>
      <c r="FCX40" s="15"/>
      <c r="FCY40" s="15"/>
      <c r="FDE40" s="122"/>
      <c r="FDF40" s="123"/>
      <c r="FDG40" s="106"/>
      <c r="FDH40" s="123"/>
      <c r="FDP40" s="125"/>
      <c r="FDS40" s="15"/>
      <c r="FDT40" s="15"/>
      <c r="FDZ40" s="122"/>
      <c r="FEA40" s="123"/>
      <c r="FEB40" s="106"/>
      <c r="FEC40" s="123"/>
      <c r="FEK40" s="125"/>
      <c r="FEN40" s="15"/>
      <c r="FEO40" s="15"/>
      <c r="FEU40" s="122"/>
      <c r="FEV40" s="123"/>
      <c r="FEW40" s="106"/>
      <c r="FEX40" s="123"/>
      <c r="FFF40" s="125"/>
      <c r="FFI40" s="15"/>
      <c r="FFJ40" s="15"/>
      <c r="FFP40" s="122"/>
      <c r="FFQ40" s="123"/>
      <c r="FFR40" s="106"/>
      <c r="FFS40" s="123"/>
      <c r="FGA40" s="125"/>
      <c r="FGD40" s="15"/>
      <c r="FGE40" s="15"/>
      <c r="FGK40" s="122"/>
      <c r="FGL40" s="123"/>
      <c r="FGM40" s="106"/>
      <c r="FGN40" s="123"/>
      <c r="FGV40" s="125"/>
      <c r="FGY40" s="15"/>
      <c r="FGZ40" s="15"/>
      <c r="FHF40" s="122"/>
      <c r="FHG40" s="123"/>
      <c r="FHH40" s="106"/>
      <c r="FHI40" s="123"/>
      <c r="FHQ40" s="125"/>
      <c r="FHT40" s="15"/>
      <c r="FHU40" s="15"/>
      <c r="FIA40" s="122"/>
      <c r="FIB40" s="123"/>
      <c r="FIC40" s="106"/>
      <c r="FID40" s="123"/>
      <c r="FIL40" s="125"/>
      <c r="FIO40" s="15"/>
      <c r="FIP40" s="15"/>
      <c r="FIV40" s="122"/>
      <c r="FIW40" s="123"/>
      <c r="FIX40" s="106"/>
      <c r="FIY40" s="123"/>
      <c r="FJG40" s="125"/>
      <c r="FJJ40" s="15"/>
      <c r="FJK40" s="15"/>
      <c r="FJQ40" s="122"/>
      <c r="FJR40" s="123"/>
      <c r="FJS40" s="106"/>
      <c r="FJT40" s="123"/>
      <c r="FKB40" s="125"/>
      <c r="FKE40" s="15"/>
      <c r="FKF40" s="15"/>
      <c r="FKL40" s="122"/>
      <c r="FKM40" s="123"/>
      <c r="FKN40" s="106"/>
      <c r="FKO40" s="123"/>
      <c r="FKW40" s="125"/>
      <c r="FKZ40" s="15"/>
      <c r="FLA40" s="15"/>
      <c r="FLG40" s="122"/>
      <c r="FLH40" s="123"/>
      <c r="FLI40" s="106"/>
      <c r="FLJ40" s="123"/>
      <c r="FLR40" s="125"/>
      <c r="FLU40" s="15"/>
      <c r="FLV40" s="15"/>
      <c r="FMB40" s="122"/>
      <c r="FMC40" s="123"/>
      <c r="FMD40" s="106"/>
      <c r="FME40" s="123"/>
      <c r="FMM40" s="125"/>
      <c r="FMP40" s="15"/>
      <c r="FMQ40" s="15"/>
      <c r="FMW40" s="122"/>
      <c r="FMX40" s="123"/>
      <c r="FMY40" s="106"/>
      <c r="FMZ40" s="123"/>
      <c r="FNH40" s="125"/>
      <c r="FNK40" s="15"/>
      <c r="FNL40" s="15"/>
      <c r="FNR40" s="122"/>
      <c r="FNS40" s="123"/>
      <c r="FNT40" s="106"/>
      <c r="FNU40" s="123"/>
      <c r="FOC40" s="125"/>
      <c r="FOF40" s="15"/>
      <c r="FOG40" s="15"/>
      <c r="FOM40" s="122"/>
      <c r="FON40" s="123"/>
      <c r="FOO40" s="106"/>
      <c r="FOP40" s="123"/>
      <c r="FOX40" s="125"/>
      <c r="FPA40" s="15"/>
      <c r="FPB40" s="15"/>
      <c r="FPH40" s="122"/>
      <c r="FPI40" s="123"/>
      <c r="FPJ40" s="106"/>
      <c r="FPK40" s="123"/>
      <c r="FPS40" s="125"/>
      <c r="FPV40" s="15"/>
      <c r="FPW40" s="15"/>
      <c r="FQC40" s="122"/>
      <c r="FQD40" s="123"/>
      <c r="FQE40" s="106"/>
      <c r="FQF40" s="123"/>
      <c r="FQN40" s="125"/>
      <c r="FQQ40" s="15"/>
      <c r="FQR40" s="15"/>
      <c r="FQX40" s="122"/>
      <c r="FQY40" s="123"/>
      <c r="FQZ40" s="106"/>
      <c r="FRA40" s="123"/>
      <c r="FRI40" s="125"/>
      <c r="FRL40" s="15"/>
      <c r="FRM40" s="15"/>
      <c r="FRS40" s="122"/>
      <c r="FRT40" s="123"/>
      <c r="FRU40" s="106"/>
      <c r="FRV40" s="123"/>
      <c r="FSD40" s="125"/>
      <c r="FSG40" s="15"/>
      <c r="FSH40" s="15"/>
      <c r="FSN40" s="122"/>
      <c r="FSO40" s="123"/>
      <c r="FSP40" s="106"/>
      <c r="FSQ40" s="123"/>
      <c r="FSY40" s="125"/>
      <c r="FTB40" s="15"/>
      <c r="FTC40" s="15"/>
      <c r="FTI40" s="122"/>
      <c r="FTJ40" s="123"/>
      <c r="FTK40" s="106"/>
      <c r="FTL40" s="123"/>
      <c r="FTT40" s="125"/>
      <c r="FTW40" s="15"/>
      <c r="FTX40" s="15"/>
      <c r="FUD40" s="122"/>
      <c r="FUE40" s="123"/>
      <c r="FUF40" s="106"/>
      <c r="FUG40" s="123"/>
      <c r="FUO40" s="125"/>
      <c r="FUR40" s="15"/>
      <c r="FUS40" s="15"/>
      <c r="FUY40" s="122"/>
      <c r="FUZ40" s="123"/>
      <c r="FVA40" s="106"/>
      <c r="FVB40" s="123"/>
      <c r="FVJ40" s="125"/>
      <c r="FVM40" s="15"/>
      <c r="FVN40" s="15"/>
      <c r="FVT40" s="122"/>
      <c r="FVU40" s="123"/>
      <c r="FVV40" s="106"/>
      <c r="FVW40" s="123"/>
      <c r="FWE40" s="125"/>
      <c r="FWH40" s="15"/>
      <c r="FWI40" s="15"/>
      <c r="FWO40" s="122"/>
      <c r="FWP40" s="123"/>
      <c r="FWQ40" s="106"/>
      <c r="FWR40" s="123"/>
      <c r="FWZ40" s="125"/>
      <c r="FXC40" s="15"/>
      <c r="FXD40" s="15"/>
      <c r="FXJ40" s="122"/>
      <c r="FXK40" s="123"/>
      <c r="FXL40" s="106"/>
      <c r="FXM40" s="123"/>
      <c r="FXU40" s="125"/>
      <c r="FXX40" s="15"/>
      <c r="FXY40" s="15"/>
      <c r="FYE40" s="122"/>
      <c r="FYF40" s="123"/>
      <c r="FYG40" s="106"/>
      <c r="FYH40" s="123"/>
      <c r="FYP40" s="125"/>
      <c r="FYS40" s="15"/>
      <c r="FYT40" s="15"/>
      <c r="FYZ40" s="122"/>
      <c r="FZA40" s="123"/>
      <c r="FZB40" s="106"/>
      <c r="FZC40" s="123"/>
      <c r="FZK40" s="125"/>
      <c r="FZN40" s="15"/>
      <c r="FZO40" s="15"/>
      <c r="FZU40" s="122"/>
      <c r="FZV40" s="123"/>
      <c r="FZW40" s="106"/>
      <c r="FZX40" s="123"/>
      <c r="GAF40" s="125"/>
      <c r="GAI40" s="15"/>
      <c r="GAJ40" s="15"/>
      <c r="GAP40" s="122"/>
      <c r="GAQ40" s="123"/>
      <c r="GAR40" s="106"/>
      <c r="GAS40" s="123"/>
      <c r="GBA40" s="125"/>
      <c r="GBD40" s="15"/>
      <c r="GBE40" s="15"/>
      <c r="GBK40" s="122"/>
      <c r="GBL40" s="123"/>
      <c r="GBM40" s="106"/>
      <c r="GBN40" s="123"/>
      <c r="GBV40" s="125"/>
      <c r="GBY40" s="15"/>
      <c r="GBZ40" s="15"/>
      <c r="GCF40" s="122"/>
      <c r="GCG40" s="123"/>
      <c r="GCH40" s="106"/>
      <c r="GCI40" s="123"/>
      <c r="GCQ40" s="125"/>
      <c r="GCT40" s="15"/>
      <c r="GCU40" s="15"/>
      <c r="GDA40" s="122"/>
      <c r="GDB40" s="123"/>
      <c r="GDC40" s="106"/>
      <c r="GDD40" s="123"/>
      <c r="GDL40" s="125"/>
      <c r="GDO40" s="15"/>
      <c r="GDP40" s="15"/>
      <c r="GDV40" s="122"/>
      <c r="GDW40" s="123"/>
      <c r="GDX40" s="106"/>
      <c r="GDY40" s="123"/>
      <c r="GEG40" s="125"/>
      <c r="GEJ40" s="15"/>
      <c r="GEK40" s="15"/>
      <c r="GEQ40" s="122"/>
      <c r="GER40" s="123"/>
      <c r="GES40" s="106"/>
      <c r="GET40" s="123"/>
      <c r="GFB40" s="125"/>
      <c r="GFE40" s="15"/>
      <c r="GFF40" s="15"/>
      <c r="GFL40" s="122"/>
      <c r="GFM40" s="123"/>
      <c r="GFN40" s="106"/>
      <c r="GFO40" s="123"/>
      <c r="GFW40" s="125"/>
      <c r="GFZ40" s="15"/>
      <c r="GGA40" s="15"/>
      <c r="GGG40" s="122"/>
      <c r="GGH40" s="123"/>
      <c r="GGI40" s="106"/>
      <c r="GGJ40" s="123"/>
      <c r="GGR40" s="125"/>
      <c r="GGU40" s="15"/>
      <c r="GGV40" s="15"/>
      <c r="GHB40" s="122"/>
      <c r="GHC40" s="123"/>
      <c r="GHD40" s="106"/>
      <c r="GHE40" s="123"/>
      <c r="GHM40" s="125"/>
      <c r="GHP40" s="15"/>
      <c r="GHQ40" s="15"/>
      <c r="GHW40" s="122"/>
      <c r="GHX40" s="123"/>
      <c r="GHY40" s="106"/>
      <c r="GHZ40" s="123"/>
      <c r="GIH40" s="125"/>
      <c r="GIK40" s="15"/>
      <c r="GIL40" s="15"/>
      <c r="GIR40" s="122"/>
      <c r="GIS40" s="123"/>
      <c r="GIT40" s="106"/>
      <c r="GIU40" s="123"/>
      <c r="GJC40" s="125"/>
      <c r="GJF40" s="15"/>
      <c r="GJG40" s="15"/>
      <c r="GJM40" s="122"/>
      <c r="GJN40" s="123"/>
      <c r="GJO40" s="106"/>
      <c r="GJP40" s="123"/>
      <c r="GJX40" s="125"/>
      <c r="GKA40" s="15"/>
      <c r="GKB40" s="15"/>
      <c r="GKH40" s="122"/>
      <c r="GKI40" s="123"/>
      <c r="GKJ40" s="106"/>
      <c r="GKK40" s="123"/>
      <c r="GKS40" s="125"/>
      <c r="GKV40" s="15"/>
      <c r="GKW40" s="15"/>
      <c r="GLC40" s="122"/>
      <c r="GLD40" s="123"/>
      <c r="GLE40" s="106"/>
      <c r="GLF40" s="123"/>
      <c r="GLN40" s="125"/>
      <c r="GLQ40" s="15"/>
      <c r="GLR40" s="15"/>
      <c r="GLX40" s="122"/>
      <c r="GLY40" s="123"/>
      <c r="GLZ40" s="106"/>
      <c r="GMA40" s="123"/>
      <c r="GMI40" s="125"/>
      <c r="GML40" s="15"/>
      <c r="GMM40" s="15"/>
      <c r="GMS40" s="122"/>
      <c r="GMT40" s="123"/>
      <c r="GMU40" s="106"/>
      <c r="GMV40" s="123"/>
      <c r="GND40" s="125"/>
      <c r="GNG40" s="15"/>
      <c r="GNH40" s="15"/>
      <c r="GNN40" s="122"/>
      <c r="GNO40" s="123"/>
      <c r="GNP40" s="106"/>
      <c r="GNQ40" s="123"/>
      <c r="GNY40" s="125"/>
      <c r="GOB40" s="15"/>
      <c r="GOC40" s="15"/>
      <c r="GOI40" s="122"/>
      <c r="GOJ40" s="123"/>
      <c r="GOK40" s="106"/>
      <c r="GOL40" s="123"/>
      <c r="GOT40" s="125"/>
      <c r="GOW40" s="15"/>
      <c r="GOX40" s="15"/>
      <c r="GPD40" s="122"/>
      <c r="GPE40" s="123"/>
      <c r="GPF40" s="106"/>
      <c r="GPG40" s="123"/>
      <c r="GPO40" s="125"/>
      <c r="GPR40" s="15"/>
      <c r="GPS40" s="15"/>
      <c r="GPY40" s="122"/>
      <c r="GPZ40" s="123"/>
      <c r="GQA40" s="106"/>
      <c r="GQB40" s="123"/>
      <c r="GQJ40" s="125"/>
      <c r="GQM40" s="15"/>
      <c r="GQN40" s="15"/>
      <c r="GQT40" s="122"/>
      <c r="GQU40" s="123"/>
      <c r="GQV40" s="106"/>
      <c r="GQW40" s="123"/>
      <c r="GRE40" s="125"/>
      <c r="GRH40" s="15"/>
      <c r="GRI40" s="15"/>
      <c r="GRO40" s="122"/>
      <c r="GRP40" s="123"/>
      <c r="GRQ40" s="106"/>
      <c r="GRR40" s="123"/>
      <c r="GRZ40" s="125"/>
      <c r="GSC40" s="15"/>
      <c r="GSD40" s="15"/>
      <c r="GSJ40" s="122"/>
      <c r="GSK40" s="123"/>
      <c r="GSL40" s="106"/>
      <c r="GSM40" s="123"/>
      <c r="GSU40" s="125"/>
      <c r="GSX40" s="15"/>
      <c r="GSY40" s="15"/>
      <c r="GTE40" s="122"/>
      <c r="GTF40" s="123"/>
      <c r="GTG40" s="106"/>
      <c r="GTH40" s="123"/>
      <c r="GTP40" s="125"/>
      <c r="GTS40" s="15"/>
      <c r="GTT40" s="15"/>
      <c r="GTZ40" s="122"/>
      <c r="GUA40" s="123"/>
      <c r="GUB40" s="106"/>
      <c r="GUC40" s="123"/>
      <c r="GUK40" s="125"/>
      <c r="GUN40" s="15"/>
      <c r="GUO40" s="15"/>
      <c r="GUU40" s="122"/>
      <c r="GUV40" s="123"/>
      <c r="GUW40" s="106"/>
      <c r="GUX40" s="123"/>
      <c r="GVF40" s="125"/>
      <c r="GVI40" s="15"/>
      <c r="GVJ40" s="15"/>
      <c r="GVP40" s="122"/>
      <c r="GVQ40" s="123"/>
      <c r="GVR40" s="106"/>
      <c r="GVS40" s="123"/>
      <c r="GWA40" s="125"/>
      <c r="GWD40" s="15"/>
      <c r="GWE40" s="15"/>
      <c r="GWK40" s="122"/>
      <c r="GWL40" s="123"/>
      <c r="GWM40" s="106"/>
      <c r="GWN40" s="123"/>
      <c r="GWV40" s="125"/>
      <c r="GWY40" s="15"/>
      <c r="GWZ40" s="15"/>
      <c r="GXF40" s="122"/>
      <c r="GXG40" s="123"/>
      <c r="GXH40" s="106"/>
      <c r="GXI40" s="123"/>
      <c r="GXQ40" s="125"/>
      <c r="GXT40" s="15"/>
      <c r="GXU40" s="15"/>
      <c r="GYA40" s="122"/>
      <c r="GYB40" s="123"/>
      <c r="GYC40" s="106"/>
      <c r="GYD40" s="123"/>
      <c r="GYL40" s="125"/>
      <c r="GYO40" s="15"/>
      <c r="GYP40" s="15"/>
      <c r="GYV40" s="122"/>
      <c r="GYW40" s="123"/>
      <c r="GYX40" s="106"/>
      <c r="GYY40" s="123"/>
      <c r="GZG40" s="125"/>
      <c r="GZJ40" s="15"/>
      <c r="GZK40" s="15"/>
      <c r="GZQ40" s="122"/>
      <c r="GZR40" s="123"/>
      <c r="GZS40" s="106"/>
      <c r="GZT40" s="123"/>
      <c r="HAB40" s="125"/>
      <c r="HAE40" s="15"/>
      <c r="HAF40" s="15"/>
      <c r="HAL40" s="122"/>
      <c r="HAM40" s="123"/>
      <c r="HAN40" s="106"/>
      <c r="HAO40" s="123"/>
      <c r="HAW40" s="125"/>
      <c r="HAZ40" s="15"/>
      <c r="HBA40" s="15"/>
      <c r="HBG40" s="122"/>
      <c r="HBH40" s="123"/>
      <c r="HBI40" s="106"/>
      <c r="HBJ40" s="123"/>
      <c r="HBR40" s="125"/>
      <c r="HBU40" s="15"/>
      <c r="HBV40" s="15"/>
      <c r="HCB40" s="122"/>
      <c r="HCC40" s="123"/>
      <c r="HCD40" s="106"/>
      <c r="HCE40" s="123"/>
      <c r="HCM40" s="125"/>
      <c r="HCP40" s="15"/>
      <c r="HCQ40" s="15"/>
      <c r="HCW40" s="122"/>
      <c r="HCX40" s="123"/>
      <c r="HCY40" s="106"/>
      <c r="HCZ40" s="123"/>
      <c r="HDH40" s="125"/>
      <c r="HDK40" s="15"/>
      <c r="HDL40" s="15"/>
      <c r="HDR40" s="122"/>
      <c r="HDS40" s="123"/>
      <c r="HDT40" s="106"/>
      <c r="HDU40" s="123"/>
      <c r="HEC40" s="125"/>
      <c r="HEF40" s="15"/>
      <c r="HEG40" s="15"/>
      <c r="HEM40" s="122"/>
      <c r="HEN40" s="123"/>
      <c r="HEO40" s="106"/>
      <c r="HEP40" s="123"/>
      <c r="HEX40" s="125"/>
      <c r="HFA40" s="15"/>
      <c r="HFB40" s="15"/>
      <c r="HFH40" s="122"/>
      <c r="HFI40" s="123"/>
      <c r="HFJ40" s="106"/>
      <c r="HFK40" s="123"/>
      <c r="HFS40" s="125"/>
      <c r="HFV40" s="15"/>
      <c r="HFW40" s="15"/>
      <c r="HGC40" s="122"/>
      <c r="HGD40" s="123"/>
      <c r="HGE40" s="106"/>
      <c r="HGF40" s="123"/>
      <c r="HGN40" s="125"/>
      <c r="HGQ40" s="15"/>
      <c r="HGR40" s="15"/>
      <c r="HGX40" s="122"/>
      <c r="HGY40" s="123"/>
      <c r="HGZ40" s="106"/>
      <c r="HHA40" s="123"/>
      <c r="HHI40" s="125"/>
      <c r="HHL40" s="15"/>
      <c r="HHM40" s="15"/>
      <c r="HHS40" s="122"/>
      <c r="HHT40" s="123"/>
      <c r="HHU40" s="106"/>
      <c r="HHV40" s="123"/>
      <c r="HID40" s="125"/>
      <c r="HIG40" s="15"/>
      <c r="HIH40" s="15"/>
      <c r="HIN40" s="122"/>
      <c r="HIO40" s="123"/>
      <c r="HIP40" s="106"/>
      <c r="HIQ40" s="123"/>
      <c r="HIY40" s="125"/>
      <c r="HJB40" s="15"/>
      <c r="HJC40" s="15"/>
      <c r="HJI40" s="122"/>
      <c r="HJJ40" s="123"/>
      <c r="HJK40" s="106"/>
      <c r="HJL40" s="123"/>
      <c r="HJT40" s="125"/>
      <c r="HJW40" s="15"/>
      <c r="HJX40" s="15"/>
      <c r="HKD40" s="122"/>
      <c r="HKE40" s="123"/>
      <c r="HKF40" s="106"/>
      <c r="HKG40" s="123"/>
      <c r="HKO40" s="125"/>
      <c r="HKR40" s="15"/>
      <c r="HKS40" s="15"/>
      <c r="HKY40" s="122"/>
      <c r="HKZ40" s="123"/>
      <c r="HLA40" s="106"/>
      <c r="HLB40" s="123"/>
      <c r="HLJ40" s="125"/>
      <c r="HLM40" s="15"/>
      <c r="HLN40" s="15"/>
      <c r="HLT40" s="122"/>
      <c r="HLU40" s="123"/>
      <c r="HLV40" s="106"/>
      <c r="HLW40" s="123"/>
      <c r="HME40" s="125"/>
      <c r="HMH40" s="15"/>
      <c r="HMI40" s="15"/>
      <c r="HMO40" s="122"/>
      <c r="HMP40" s="123"/>
      <c r="HMQ40" s="106"/>
      <c r="HMR40" s="123"/>
      <c r="HMZ40" s="125"/>
      <c r="HNC40" s="15"/>
      <c r="HND40" s="15"/>
      <c r="HNJ40" s="122"/>
      <c r="HNK40" s="123"/>
      <c r="HNL40" s="106"/>
      <c r="HNM40" s="123"/>
      <c r="HNU40" s="125"/>
      <c r="HNX40" s="15"/>
      <c r="HNY40" s="15"/>
      <c r="HOE40" s="122"/>
      <c r="HOF40" s="123"/>
      <c r="HOG40" s="106"/>
      <c r="HOH40" s="123"/>
      <c r="HOP40" s="125"/>
      <c r="HOS40" s="15"/>
      <c r="HOT40" s="15"/>
      <c r="HOZ40" s="122"/>
      <c r="HPA40" s="123"/>
      <c r="HPB40" s="106"/>
      <c r="HPC40" s="123"/>
      <c r="HPK40" s="125"/>
      <c r="HPN40" s="15"/>
      <c r="HPO40" s="15"/>
      <c r="HPU40" s="122"/>
      <c r="HPV40" s="123"/>
      <c r="HPW40" s="106"/>
      <c r="HPX40" s="123"/>
      <c r="HQF40" s="125"/>
      <c r="HQI40" s="15"/>
      <c r="HQJ40" s="15"/>
      <c r="HQP40" s="122"/>
      <c r="HQQ40" s="123"/>
      <c r="HQR40" s="106"/>
      <c r="HQS40" s="123"/>
      <c r="HRA40" s="125"/>
      <c r="HRD40" s="15"/>
      <c r="HRE40" s="15"/>
      <c r="HRK40" s="122"/>
      <c r="HRL40" s="123"/>
      <c r="HRM40" s="106"/>
      <c r="HRN40" s="123"/>
      <c r="HRV40" s="125"/>
      <c r="HRY40" s="15"/>
      <c r="HRZ40" s="15"/>
      <c r="HSF40" s="122"/>
      <c r="HSG40" s="123"/>
      <c r="HSH40" s="106"/>
      <c r="HSI40" s="123"/>
      <c r="HSQ40" s="125"/>
      <c r="HST40" s="15"/>
      <c r="HSU40" s="15"/>
      <c r="HTA40" s="122"/>
      <c r="HTB40" s="123"/>
      <c r="HTC40" s="106"/>
      <c r="HTD40" s="123"/>
      <c r="HTL40" s="125"/>
      <c r="HTO40" s="15"/>
      <c r="HTP40" s="15"/>
      <c r="HTV40" s="122"/>
      <c r="HTW40" s="123"/>
      <c r="HTX40" s="106"/>
      <c r="HTY40" s="123"/>
      <c r="HUG40" s="125"/>
      <c r="HUJ40" s="15"/>
      <c r="HUK40" s="15"/>
      <c r="HUQ40" s="122"/>
      <c r="HUR40" s="123"/>
      <c r="HUS40" s="106"/>
      <c r="HUT40" s="123"/>
      <c r="HVB40" s="125"/>
      <c r="HVE40" s="15"/>
      <c r="HVF40" s="15"/>
      <c r="HVL40" s="122"/>
      <c r="HVM40" s="123"/>
      <c r="HVN40" s="106"/>
      <c r="HVO40" s="123"/>
      <c r="HVW40" s="125"/>
      <c r="HVZ40" s="15"/>
      <c r="HWA40" s="15"/>
      <c r="HWG40" s="122"/>
      <c r="HWH40" s="123"/>
      <c r="HWI40" s="106"/>
      <c r="HWJ40" s="123"/>
      <c r="HWR40" s="125"/>
      <c r="HWU40" s="15"/>
      <c r="HWV40" s="15"/>
      <c r="HXB40" s="122"/>
      <c r="HXC40" s="123"/>
      <c r="HXD40" s="106"/>
      <c r="HXE40" s="123"/>
      <c r="HXM40" s="125"/>
      <c r="HXP40" s="15"/>
      <c r="HXQ40" s="15"/>
      <c r="HXW40" s="122"/>
      <c r="HXX40" s="123"/>
      <c r="HXY40" s="106"/>
      <c r="HXZ40" s="123"/>
      <c r="HYH40" s="125"/>
      <c r="HYK40" s="15"/>
      <c r="HYL40" s="15"/>
      <c r="HYR40" s="122"/>
      <c r="HYS40" s="123"/>
      <c r="HYT40" s="106"/>
      <c r="HYU40" s="123"/>
      <c r="HZC40" s="125"/>
      <c r="HZF40" s="15"/>
      <c r="HZG40" s="15"/>
      <c r="HZM40" s="122"/>
      <c r="HZN40" s="123"/>
      <c r="HZO40" s="106"/>
      <c r="HZP40" s="123"/>
      <c r="HZX40" s="125"/>
      <c r="IAA40" s="15"/>
      <c r="IAB40" s="15"/>
      <c r="IAH40" s="122"/>
      <c r="IAI40" s="123"/>
      <c r="IAJ40" s="106"/>
      <c r="IAK40" s="123"/>
      <c r="IAS40" s="125"/>
      <c r="IAV40" s="15"/>
      <c r="IAW40" s="15"/>
      <c r="IBC40" s="122"/>
      <c r="IBD40" s="123"/>
      <c r="IBE40" s="106"/>
      <c r="IBF40" s="123"/>
      <c r="IBN40" s="125"/>
      <c r="IBQ40" s="15"/>
      <c r="IBR40" s="15"/>
      <c r="IBX40" s="122"/>
      <c r="IBY40" s="123"/>
      <c r="IBZ40" s="106"/>
      <c r="ICA40" s="123"/>
      <c r="ICI40" s="125"/>
      <c r="ICL40" s="15"/>
      <c r="ICM40" s="15"/>
      <c r="ICS40" s="122"/>
      <c r="ICT40" s="123"/>
      <c r="ICU40" s="106"/>
      <c r="ICV40" s="123"/>
      <c r="IDD40" s="125"/>
      <c r="IDG40" s="15"/>
      <c r="IDH40" s="15"/>
      <c r="IDN40" s="122"/>
      <c r="IDO40" s="123"/>
      <c r="IDP40" s="106"/>
      <c r="IDQ40" s="123"/>
      <c r="IDY40" s="125"/>
      <c r="IEB40" s="15"/>
      <c r="IEC40" s="15"/>
      <c r="IEI40" s="122"/>
      <c r="IEJ40" s="123"/>
      <c r="IEK40" s="106"/>
      <c r="IEL40" s="123"/>
      <c r="IET40" s="125"/>
      <c r="IEW40" s="15"/>
      <c r="IEX40" s="15"/>
      <c r="IFD40" s="122"/>
      <c r="IFE40" s="123"/>
      <c r="IFF40" s="106"/>
      <c r="IFG40" s="123"/>
      <c r="IFO40" s="125"/>
      <c r="IFR40" s="15"/>
      <c r="IFS40" s="15"/>
      <c r="IFY40" s="122"/>
      <c r="IFZ40" s="123"/>
      <c r="IGA40" s="106"/>
      <c r="IGB40" s="123"/>
      <c r="IGJ40" s="125"/>
      <c r="IGM40" s="15"/>
      <c r="IGN40" s="15"/>
      <c r="IGT40" s="122"/>
      <c r="IGU40" s="123"/>
      <c r="IGV40" s="106"/>
      <c r="IGW40" s="123"/>
      <c r="IHE40" s="125"/>
      <c r="IHH40" s="15"/>
      <c r="IHI40" s="15"/>
      <c r="IHO40" s="122"/>
      <c r="IHP40" s="123"/>
      <c r="IHQ40" s="106"/>
      <c r="IHR40" s="123"/>
      <c r="IHZ40" s="125"/>
      <c r="IIC40" s="15"/>
      <c r="IID40" s="15"/>
      <c r="IIJ40" s="122"/>
      <c r="IIK40" s="123"/>
      <c r="IIL40" s="106"/>
      <c r="IIM40" s="123"/>
      <c r="IIU40" s="125"/>
      <c r="IIX40" s="15"/>
      <c r="IIY40" s="15"/>
      <c r="IJE40" s="122"/>
      <c r="IJF40" s="123"/>
      <c r="IJG40" s="106"/>
      <c r="IJH40" s="123"/>
      <c r="IJP40" s="125"/>
      <c r="IJS40" s="15"/>
      <c r="IJT40" s="15"/>
      <c r="IJZ40" s="122"/>
      <c r="IKA40" s="123"/>
      <c r="IKB40" s="106"/>
      <c r="IKC40" s="123"/>
      <c r="IKK40" s="125"/>
      <c r="IKN40" s="15"/>
      <c r="IKO40" s="15"/>
      <c r="IKU40" s="122"/>
      <c r="IKV40" s="123"/>
      <c r="IKW40" s="106"/>
      <c r="IKX40" s="123"/>
      <c r="ILF40" s="125"/>
      <c r="ILI40" s="15"/>
      <c r="ILJ40" s="15"/>
      <c r="ILP40" s="122"/>
      <c r="ILQ40" s="123"/>
      <c r="ILR40" s="106"/>
      <c r="ILS40" s="123"/>
      <c r="IMA40" s="125"/>
      <c r="IMD40" s="15"/>
      <c r="IME40" s="15"/>
      <c r="IMK40" s="122"/>
      <c r="IML40" s="123"/>
      <c r="IMM40" s="106"/>
      <c r="IMN40" s="123"/>
      <c r="IMV40" s="125"/>
      <c r="IMY40" s="15"/>
      <c r="IMZ40" s="15"/>
      <c r="INF40" s="122"/>
      <c r="ING40" s="123"/>
      <c r="INH40" s="106"/>
      <c r="INI40" s="123"/>
      <c r="INQ40" s="125"/>
      <c r="INT40" s="15"/>
      <c r="INU40" s="15"/>
      <c r="IOA40" s="122"/>
      <c r="IOB40" s="123"/>
      <c r="IOC40" s="106"/>
      <c r="IOD40" s="123"/>
      <c r="IOL40" s="125"/>
      <c r="IOO40" s="15"/>
      <c r="IOP40" s="15"/>
      <c r="IOV40" s="122"/>
      <c r="IOW40" s="123"/>
      <c r="IOX40" s="106"/>
      <c r="IOY40" s="123"/>
      <c r="IPG40" s="125"/>
      <c r="IPJ40" s="15"/>
      <c r="IPK40" s="15"/>
      <c r="IPQ40" s="122"/>
      <c r="IPR40" s="123"/>
      <c r="IPS40" s="106"/>
      <c r="IPT40" s="123"/>
      <c r="IQB40" s="125"/>
      <c r="IQE40" s="15"/>
      <c r="IQF40" s="15"/>
      <c r="IQL40" s="122"/>
      <c r="IQM40" s="123"/>
      <c r="IQN40" s="106"/>
      <c r="IQO40" s="123"/>
      <c r="IQW40" s="125"/>
      <c r="IQZ40" s="15"/>
      <c r="IRA40" s="15"/>
      <c r="IRG40" s="122"/>
      <c r="IRH40" s="123"/>
      <c r="IRI40" s="106"/>
      <c r="IRJ40" s="123"/>
      <c r="IRR40" s="125"/>
      <c r="IRU40" s="15"/>
      <c r="IRV40" s="15"/>
      <c r="ISB40" s="122"/>
      <c r="ISC40" s="123"/>
      <c r="ISD40" s="106"/>
      <c r="ISE40" s="123"/>
      <c r="ISM40" s="125"/>
      <c r="ISP40" s="15"/>
      <c r="ISQ40" s="15"/>
      <c r="ISW40" s="122"/>
      <c r="ISX40" s="123"/>
      <c r="ISY40" s="106"/>
      <c r="ISZ40" s="123"/>
      <c r="ITH40" s="125"/>
      <c r="ITK40" s="15"/>
      <c r="ITL40" s="15"/>
      <c r="ITR40" s="122"/>
      <c r="ITS40" s="123"/>
      <c r="ITT40" s="106"/>
      <c r="ITU40" s="123"/>
      <c r="IUC40" s="125"/>
      <c r="IUF40" s="15"/>
      <c r="IUG40" s="15"/>
      <c r="IUM40" s="122"/>
      <c r="IUN40" s="123"/>
      <c r="IUO40" s="106"/>
      <c r="IUP40" s="123"/>
      <c r="IUX40" s="125"/>
      <c r="IVA40" s="15"/>
      <c r="IVB40" s="15"/>
      <c r="IVH40" s="122"/>
      <c r="IVI40" s="123"/>
      <c r="IVJ40" s="106"/>
      <c r="IVK40" s="123"/>
      <c r="IVS40" s="125"/>
      <c r="IVV40" s="15"/>
      <c r="IVW40" s="15"/>
      <c r="IWC40" s="122"/>
      <c r="IWD40" s="123"/>
      <c r="IWE40" s="106"/>
      <c r="IWF40" s="123"/>
      <c r="IWN40" s="125"/>
      <c r="IWQ40" s="15"/>
      <c r="IWR40" s="15"/>
      <c r="IWX40" s="122"/>
      <c r="IWY40" s="123"/>
      <c r="IWZ40" s="106"/>
      <c r="IXA40" s="123"/>
      <c r="IXI40" s="125"/>
      <c r="IXL40" s="15"/>
      <c r="IXM40" s="15"/>
      <c r="IXS40" s="122"/>
      <c r="IXT40" s="123"/>
      <c r="IXU40" s="106"/>
      <c r="IXV40" s="123"/>
      <c r="IYD40" s="125"/>
      <c r="IYG40" s="15"/>
      <c r="IYH40" s="15"/>
      <c r="IYN40" s="122"/>
      <c r="IYO40" s="123"/>
      <c r="IYP40" s="106"/>
      <c r="IYQ40" s="123"/>
      <c r="IYY40" s="125"/>
      <c r="IZB40" s="15"/>
      <c r="IZC40" s="15"/>
      <c r="IZI40" s="122"/>
      <c r="IZJ40" s="123"/>
      <c r="IZK40" s="106"/>
      <c r="IZL40" s="123"/>
      <c r="IZT40" s="125"/>
      <c r="IZW40" s="15"/>
      <c r="IZX40" s="15"/>
      <c r="JAD40" s="122"/>
      <c r="JAE40" s="123"/>
      <c r="JAF40" s="106"/>
      <c r="JAG40" s="123"/>
      <c r="JAO40" s="125"/>
      <c r="JAR40" s="15"/>
      <c r="JAS40" s="15"/>
      <c r="JAY40" s="122"/>
      <c r="JAZ40" s="123"/>
      <c r="JBA40" s="106"/>
      <c r="JBB40" s="123"/>
      <c r="JBJ40" s="125"/>
      <c r="JBM40" s="15"/>
      <c r="JBN40" s="15"/>
      <c r="JBT40" s="122"/>
      <c r="JBU40" s="123"/>
      <c r="JBV40" s="106"/>
      <c r="JBW40" s="123"/>
      <c r="JCE40" s="125"/>
      <c r="JCH40" s="15"/>
      <c r="JCI40" s="15"/>
      <c r="JCO40" s="122"/>
      <c r="JCP40" s="123"/>
      <c r="JCQ40" s="106"/>
      <c r="JCR40" s="123"/>
      <c r="JCZ40" s="125"/>
      <c r="JDC40" s="15"/>
      <c r="JDD40" s="15"/>
      <c r="JDJ40" s="122"/>
      <c r="JDK40" s="123"/>
      <c r="JDL40" s="106"/>
      <c r="JDM40" s="123"/>
      <c r="JDU40" s="125"/>
      <c r="JDX40" s="15"/>
      <c r="JDY40" s="15"/>
      <c r="JEE40" s="122"/>
      <c r="JEF40" s="123"/>
      <c r="JEG40" s="106"/>
      <c r="JEH40" s="123"/>
      <c r="JEP40" s="125"/>
      <c r="JES40" s="15"/>
      <c r="JET40" s="15"/>
      <c r="JEZ40" s="122"/>
      <c r="JFA40" s="123"/>
      <c r="JFB40" s="106"/>
      <c r="JFC40" s="123"/>
      <c r="JFK40" s="125"/>
      <c r="JFN40" s="15"/>
      <c r="JFO40" s="15"/>
      <c r="JFU40" s="122"/>
      <c r="JFV40" s="123"/>
      <c r="JFW40" s="106"/>
      <c r="JFX40" s="123"/>
      <c r="JGF40" s="125"/>
      <c r="JGI40" s="15"/>
      <c r="JGJ40" s="15"/>
      <c r="JGP40" s="122"/>
      <c r="JGQ40" s="123"/>
      <c r="JGR40" s="106"/>
      <c r="JGS40" s="123"/>
      <c r="JHA40" s="125"/>
      <c r="JHD40" s="15"/>
      <c r="JHE40" s="15"/>
      <c r="JHK40" s="122"/>
      <c r="JHL40" s="123"/>
      <c r="JHM40" s="106"/>
      <c r="JHN40" s="123"/>
      <c r="JHV40" s="125"/>
      <c r="JHY40" s="15"/>
      <c r="JHZ40" s="15"/>
      <c r="JIF40" s="122"/>
      <c r="JIG40" s="123"/>
      <c r="JIH40" s="106"/>
      <c r="JII40" s="123"/>
      <c r="JIQ40" s="125"/>
      <c r="JIT40" s="15"/>
      <c r="JIU40" s="15"/>
      <c r="JJA40" s="122"/>
      <c r="JJB40" s="123"/>
      <c r="JJC40" s="106"/>
      <c r="JJD40" s="123"/>
      <c r="JJL40" s="125"/>
      <c r="JJO40" s="15"/>
      <c r="JJP40" s="15"/>
      <c r="JJV40" s="122"/>
      <c r="JJW40" s="123"/>
      <c r="JJX40" s="106"/>
      <c r="JJY40" s="123"/>
      <c r="JKG40" s="125"/>
      <c r="JKJ40" s="15"/>
      <c r="JKK40" s="15"/>
      <c r="JKQ40" s="122"/>
      <c r="JKR40" s="123"/>
      <c r="JKS40" s="106"/>
      <c r="JKT40" s="123"/>
      <c r="JLB40" s="125"/>
      <c r="JLE40" s="15"/>
      <c r="JLF40" s="15"/>
      <c r="JLL40" s="122"/>
      <c r="JLM40" s="123"/>
      <c r="JLN40" s="106"/>
      <c r="JLO40" s="123"/>
      <c r="JLW40" s="125"/>
      <c r="JLZ40" s="15"/>
      <c r="JMA40" s="15"/>
      <c r="JMG40" s="122"/>
      <c r="JMH40" s="123"/>
      <c r="JMI40" s="106"/>
      <c r="JMJ40" s="123"/>
      <c r="JMR40" s="125"/>
      <c r="JMU40" s="15"/>
      <c r="JMV40" s="15"/>
      <c r="JNB40" s="122"/>
      <c r="JNC40" s="123"/>
      <c r="JND40" s="106"/>
      <c r="JNE40" s="123"/>
      <c r="JNM40" s="125"/>
      <c r="JNP40" s="15"/>
      <c r="JNQ40" s="15"/>
      <c r="JNW40" s="122"/>
      <c r="JNX40" s="123"/>
      <c r="JNY40" s="106"/>
      <c r="JNZ40" s="123"/>
      <c r="JOH40" s="125"/>
      <c r="JOK40" s="15"/>
      <c r="JOL40" s="15"/>
      <c r="JOR40" s="122"/>
      <c r="JOS40" s="123"/>
      <c r="JOT40" s="106"/>
      <c r="JOU40" s="123"/>
      <c r="JPC40" s="125"/>
      <c r="JPF40" s="15"/>
      <c r="JPG40" s="15"/>
      <c r="JPM40" s="122"/>
      <c r="JPN40" s="123"/>
      <c r="JPO40" s="106"/>
      <c r="JPP40" s="123"/>
      <c r="JPX40" s="125"/>
      <c r="JQA40" s="15"/>
      <c r="JQB40" s="15"/>
      <c r="JQH40" s="122"/>
      <c r="JQI40" s="123"/>
      <c r="JQJ40" s="106"/>
      <c r="JQK40" s="123"/>
      <c r="JQS40" s="125"/>
      <c r="JQV40" s="15"/>
      <c r="JQW40" s="15"/>
      <c r="JRC40" s="122"/>
      <c r="JRD40" s="123"/>
      <c r="JRE40" s="106"/>
      <c r="JRF40" s="123"/>
      <c r="JRN40" s="125"/>
      <c r="JRQ40" s="15"/>
      <c r="JRR40" s="15"/>
      <c r="JRX40" s="122"/>
      <c r="JRY40" s="123"/>
      <c r="JRZ40" s="106"/>
      <c r="JSA40" s="123"/>
      <c r="JSI40" s="125"/>
      <c r="JSL40" s="15"/>
      <c r="JSM40" s="15"/>
      <c r="JSS40" s="122"/>
      <c r="JST40" s="123"/>
      <c r="JSU40" s="106"/>
      <c r="JSV40" s="123"/>
      <c r="JTD40" s="125"/>
      <c r="JTG40" s="15"/>
      <c r="JTH40" s="15"/>
      <c r="JTN40" s="122"/>
      <c r="JTO40" s="123"/>
      <c r="JTP40" s="106"/>
      <c r="JTQ40" s="123"/>
      <c r="JTY40" s="125"/>
      <c r="JUB40" s="15"/>
      <c r="JUC40" s="15"/>
      <c r="JUI40" s="122"/>
      <c r="JUJ40" s="123"/>
      <c r="JUK40" s="106"/>
      <c r="JUL40" s="123"/>
      <c r="JUT40" s="125"/>
      <c r="JUW40" s="15"/>
      <c r="JUX40" s="15"/>
      <c r="JVD40" s="122"/>
      <c r="JVE40" s="123"/>
      <c r="JVF40" s="106"/>
      <c r="JVG40" s="123"/>
      <c r="JVO40" s="125"/>
      <c r="JVR40" s="15"/>
      <c r="JVS40" s="15"/>
      <c r="JVY40" s="122"/>
      <c r="JVZ40" s="123"/>
      <c r="JWA40" s="106"/>
      <c r="JWB40" s="123"/>
      <c r="JWJ40" s="125"/>
      <c r="JWM40" s="15"/>
      <c r="JWN40" s="15"/>
      <c r="JWT40" s="122"/>
      <c r="JWU40" s="123"/>
      <c r="JWV40" s="106"/>
      <c r="JWW40" s="123"/>
      <c r="JXE40" s="125"/>
      <c r="JXH40" s="15"/>
      <c r="JXI40" s="15"/>
      <c r="JXO40" s="122"/>
      <c r="JXP40" s="123"/>
      <c r="JXQ40" s="106"/>
      <c r="JXR40" s="123"/>
      <c r="JXZ40" s="125"/>
      <c r="JYC40" s="15"/>
      <c r="JYD40" s="15"/>
      <c r="JYJ40" s="122"/>
      <c r="JYK40" s="123"/>
      <c r="JYL40" s="106"/>
      <c r="JYM40" s="123"/>
      <c r="JYU40" s="125"/>
      <c r="JYX40" s="15"/>
      <c r="JYY40" s="15"/>
      <c r="JZE40" s="122"/>
      <c r="JZF40" s="123"/>
      <c r="JZG40" s="106"/>
      <c r="JZH40" s="123"/>
      <c r="JZP40" s="125"/>
      <c r="JZS40" s="15"/>
      <c r="JZT40" s="15"/>
      <c r="JZZ40" s="122"/>
      <c r="KAA40" s="123"/>
      <c r="KAB40" s="106"/>
      <c r="KAC40" s="123"/>
      <c r="KAK40" s="125"/>
      <c r="KAN40" s="15"/>
      <c r="KAO40" s="15"/>
      <c r="KAU40" s="122"/>
      <c r="KAV40" s="123"/>
      <c r="KAW40" s="106"/>
      <c r="KAX40" s="123"/>
      <c r="KBF40" s="125"/>
      <c r="KBI40" s="15"/>
      <c r="KBJ40" s="15"/>
      <c r="KBP40" s="122"/>
      <c r="KBQ40" s="123"/>
      <c r="KBR40" s="106"/>
      <c r="KBS40" s="123"/>
      <c r="KCA40" s="125"/>
      <c r="KCD40" s="15"/>
      <c r="KCE40" s="15"/>
      <c r="KCK40" s="122"/>
      <c r="KCL40" s="123"/>
      <c r="KCM40" s="106"/>
      <c r="KCN40" s="123"/>
      <c r="KCV40" s="125"/>
      <c r="KCY40" s="15"/>
      <c r="KCZ40" s="15"/>
      <c r="KDF40" s="122"/>
      <c r="KDG40" s="123"/>
      <c r="KDH40" s="106"/>
      <c r="KDI40" s="123"/>
      <c r="KDQ40" s="125"/>
      <c r="KDT40" s="15"/>
      <c r="KDU40" s="15"/>
      <c r="KEA40" s="122"/>
      <c r="KEB40" s="123"/>
      <c r="KEC40" s="106"/>
      <c r="KED40" s="123"/>
      <c r="KEL40" s="125"/>
      <c r="KEO40" s="15"/>
      <c r="KEP40" s="15"/>
      <c r="KEV40" s="122"/>
      <c r="KEW40" s="123"/>
      <c r="KEX40" s="106"/>
      <c r="KEY40" s="123"/>
      <c r="KFG40" s="125"/>
      <c r="KFJ40" s="15"/>
      <c r="KFK40" s="15"/>
      <c r="KFQ40" s="122"/>
      <c r="KFR40" s="123"/>
      <c r="KFS40" s="106"/>
      <c r="KFT40" s="123"/>
      <c r="KGB40" s="125"/>
      <c r="KGE40" s="15"/>
      <c r="KGF40" s="15"/>
      <c r="KGL40" s="122"/>
      <c r="KGM40" s="123"/>
      <c r="KGN40" s="106"/>
      <c r="KGO40" s="123"/>
      <c r="KGW40" s="125"/>
      <c r="KGZ40" s="15"/>
      <c r="KHA40" s="15"/>
      <c r="KHG40" s="122"/>
      <c r="KHH40" s="123"/>
      <c r="KHI40" s="106"/>
      <c r="KHJ40" s="123"/>
      <c r="KHR40" s="125"/>
      <c r="KHU40" s="15"/>
      <c r="KHV40" s="15"/>
      <c r="KIB40" s="122"/>
      <c r="KIC40" s="123"/>
      <c r="KID40" s="106"/>
      <c r="KIE40" s="123"/>
      <c r="KIM40" s="125"/>
      <c r="KIP40" s="15"/>
      <c r="KIQ40" s="15"/>
      <c r="KIW40" s="122"/>
      <c r="KIX40" s="123"/>
      <c r="KIY40" s="106"/>
      <c r="KIZ40" s="123"/>
      <c r="KJH40" s="125"/>
      <c r="KJK40" s="15"/>
      <c r="KJL40" s="15"/>
      <c r="KJR40" s="122"/>
      <c r="KJS40" s="123"/>
      <c r="KJT40" s="106"/>
      <c r="KJU40" s="123"/>
      <c r="KKC40" s="125"/>
      <c r="KKF40" s="15"/>
      <c r="KKG40" s="15"/>
      <c r="KKM40" s="122"/>
      <c r="KKN40" s="123"/>
      <c r="KKO40" s="106"/>
      <c r="KKP40" s="123"/>
      <c r="KKX40" s="125"/>
      <c r="KLA40" s="15"/>
      <c r="KLB40" s="15"/>
      <c r="KLH40" s="122"/>
      <c r="KLI40" s="123"/>
      <c r="KLJ40" s="106"/>
      <c r="KLK40" s="123"/>
      <c r="KLS40" s="125"/>
      <c r="KLV40" s="15"/>
      <c r="KLW40" s="15"/>
      <c r="KMC40" s="122"/>
      <c r="KMD40" s="123"/>
      <c r="KME40" s="106"/>
      <c r="KMF40" s="123"/>
      <c r="KMN40" s="125"/>
      <c r="KMQ40" s="15"/>
      <c r="KMR40" s="15"/>
      <c r="KMX40" s="122"/>
      <c r="KMY40" s="123"/>
      <c r="KMZ40" s="106"/>
      <c r="KNA40" s="123"/>
      <c r="KNI40" s="125"/>
      <c r="KNL40" s="15"/>
      <c r="KNM40" s="15"/>
      <c r="KNS40" s="122"/>
      <c r="KNT40" s="123"/>
      <c r="KNU40" s="106"/>
      <c r="KNV40" s="123"/>
      <c r="KOD40" s="125"/>
      <c r="KOG40" s="15"/>
      <c r="KOH40" s="15"/>
      <c r="KON40" s="122"/>
      <c r="KOO40" s="123"/>
      <c r="KOP40" s="106"/>
      <c r="KOQ40" s="123"/>
      <c r="KOY40" s="125"/>
      <c r="KPB40" s="15"/>
      <c r="KPC40" s="15"/>
      <c r="KPI40" s="122"/>
      <c r="KPJ40" s="123"/>
      <c r="KPK40" s="106"/>
      <c r="KPL40" s="123"/>
      <c r="KPT40" s="125"/>
      <c r="KPW40" s="15"/>
      <c r="KPX40" s="15"/>
      <c r="KQD40" s="122"/>
      <c r="KQE40" s="123"/>
      <c r="KQF40" s="106"/>
      <c r="KQG40" s="123"/>
      <c r="KQO40" s="125"/>
      <c r="KQR40" s="15"/>
      <c r="KQS40" s="15"/>
      <c r="KQY40" s="122"/>
      <c r="KQZ40" s="123"/>
      <c r="KRA40" s="106"/>
      <c r="KRB40" s="123"/>
      <c r="KRJ40" s="125"/>
      <c r="KRM40" s="15"/>
      <c r="KRN40" s="15"/>
      <c r="KRT40" s="122"/>
      <c r="KRU40" s="123"/>
      <c r="KRV40" s="106"/>
      <c r="KRW40" s="123"/>
      <c r="KSE40" s="125"/>
      <c r="KSH40" s="15"/>
      <c r="KSI40" s="15"/>
      <c r="KSO40" s="122"/>
      <c r="KSP40" s="123"/>
      <c r="KSQ40" s="106"/>
      <c r="KSR40" s="123"/>
      <c r="KSZ40" s="125"/>
      <c r="KTC40" s="15"/>
      <c r="KTD40" s="15"/>
      <c r="KTJ40" s="122"/>
      <c r="KTK40" s="123"/>
      <c r="KTL40" s="106"/>
      <c r="KTM40" s="123"/>
      <c r="KTU40" s="125"/>
      <c r="KTX40" s="15"/>
      <c r="KTY40" s="15"/>
      <c r="KUE40" s="122"/>
      <c r="KUF40" s="123"/>
      <c r="KUG40" s="106"/>
      <c r="KUH40" s="123"/>
      <c r="KUP40" s="125"/>
      <c r="KUS40" s="15"/>
      <c r="KUT40" s="15"/>
      <c r="KUZ40" s="122"/>
      <c r="KVA40" s="123"/>
      <c r="KVB40" s="106"/>
      <c r="KVC40" s="123"/>
      <c r="KVK40" s="125"/>
      <c r="KVN40" s="15"/>
      <c r="KVO40" s="15"/>
      <c r="KVU40" s="122"/>
      <c r="KVV40" s="123"/>
      <c r="KVW40" s="106"/>
      <c r="KVX40" s="123"/>
      <c r="KWF40" s="125"/>
      <c r="KWI40" s="15"/>
      <c r="KWJ40" s="15"/>
      <c r="KWP40" s="122"/>
      <c r="KWQ40" s="123"/>
      <c r="KWR40" s="106"/>
      <c r="KWS40" s="123"/>
      <c r="KXA40" s="125"/>
      <c r="KXD40" s="15"/>
      <c r="KXE40" s="15"/>
      <c r="KXK40" s="122"/>
      <c r="KXL40" s="123"/>
      <c r="KXM40" s="106"/>
      <c r="KXN40" s="123"/>
      <c r="KXV40" s="125"/>
      <c r="KXY40" s="15"/>
      <c r="KXZ40" s="15"/>
      <c r="KYF40" s="122"/>
      <c r="KYG40" s="123"/>
      <c r="KYH40" s="106"/>
      <c r="KYI40" s="123"/>
      <c r="KYQ40" s="125"/>
      <c r="KYT40" s="15"/>
      <c r="KYU40" s="15"/>
      <c r="KZA40" s="122"/>
      <c r="KZB40" s="123"/>
      <c r="KZC40" s="106"/>
      <c r="KZD40" s="123"/>
      <c r="KZL40" s="125"/>
      <c r="KZO40" s="15"/>
      <c r="KZP40" s="15"/>
      <c r="KZV40" s="122"/>
      <c r="KZW40" s="123"/>
      <c r="KZX40" s="106"/>
      <c r="KZY40" s="123"/>
      <c r="LAG40" s="125"/>
      <c r="LAJ40" s="15"/>
      <c r="LAK40" s="15"/>
      <c r="LAQ40" s="122"/>
      <c r="LAR40" s="123"/>
      <c r="LAS40" s="106"/>
      <c r="LAT40" s="123"/>
      <c r="LBB40" s="125"/>
      <c r="LBE40" s="15"/>
      <c r="LBF40" s="15"/>
      <c r="LBL40" s="122"/>
      <c r="LBM40" s="123"/>
      <c r="LBN40" s="106"/>
      <c r="LBO40" s="123"/>
      <c r="LBW40" s="125"/>
      <c r="LBZ40" s="15"/>
      <c r="LCA40" s="15"/>
      <c r="LCG40" s="122"/>
      <c r="LCH40" s="123"/>
      <c r="LCI40" s="106"/>
      <c r="LCJ40" s="123"/>
      <c r="LCR40" s="125"/>
      <c r="LCU40" s="15"/>
      <c r="LCV40" s="15"/>
      <c r="LDB40" s="122"/>
      <c r="LDC40" s="123"/>
      <c r="LDD40" s="106"/>
      <c r="LDE40" s="123"/>
      <c r="LDM40" s="125"/>
      <c r="LDP40" s="15"/>
      <c r="LDQ40" s="15"/>
      <c r="LDW40" s="122"/>
      <c r="LDX40" s="123"/>
      <c r="LDY40" s="106"/>
      <c r="LDZ40" s="123"/>
      <c r="LEH40" s="125"/>
      <c r="LEK40" s="15"/>
      <c r="LEL40" s="15"/>
      <c r="LER40" s="122"/>
      <c r="LES40" s="123"/>
      <c r="LET40" s="106"/>
      <c r="LEU40" s="123"/>
      <c r="LFC40" s="125"/>
      <c r="LFF40" s="15"/>
      <c r="LFG40" s="15"/>
      <c r="LFM40" s="122"/>
      <c r="LFN40" s="123"/>
      <c r="LFO40" s="106"/>
      <c r="LFP40" s="123"/>
      <c r="LFX40" s="125"/>
      <c r="LGA40" s="15"/>
      <c r="LGB40" s="15"/>
      <c r="LGH40" s="122"/>
      <c r="LGI40" s="123"/>
      <c r="LGJ40" s="106"/>
      <c r="LGK40" s="123"/>
      <c r="LGS40" s="125"/>
      <c r="LGV40" s="15"/>
      <c r="LGW40" s="15"/>
      <c r="LHC40" s="122"/>
      <c r="LHD40" s="123"/>
      <c r="LHE40" s="106"/>
      <c r="LHF40" s="123"/>
      <c r="LHN40" s="125"/>
      <c r="LHQ40" s="15"/>
      <c r="LHR40" s="15"/>
      <c r="LHX40" s="122"/>
      <c r="LHY40" s="123"/>
      <c r="LHZ40" s="106"/>
      <c r="LIA40" s="123"/>
      <c r="LII40" s="125"/>
      <c r="LIL40" s="15"/>
      <c r="LIM40" s="15"/>
      <c r="LIS40" s="122"/>
      <c r="LIT40" s="123"/>
      <c r="LIU40" s="106"/>
      <c r="LIV40" s="123"/>
      <c r="LJD40" s="125"/>
      <c r="LJG40" s="15"/>
      <c r="LJH40" s="15"/>
      <c r="LJN40" s="122"/>
      <c r="LJO40" s="123"/>
      <c r="LJP40" s="106"/>
      <c r="LJQ40" s="123"/>
      <c r="LJY40" s="125"/>
      <c r="LKB40" s="15"/>
      <c r="LKC40" s="15"/>
      <c r="LKI40" s="122"/>
      <c r="LKJ40" s="123"/>
      <c r="LKK40" s="106"/>
      <c r="LKL40" s="123"/>
      <c r="LKT40" s="125"/>
      <c r="LKW40" s="15"/>
      <c r="LKX40" s="15"/>
      <c r="LLD40" s="122"/>
      <c r="LLE40" s="123"/>
      <c r="LLF40" s="106"/>
      <c r="LLG40" s="123"/>
      <c r="LLO40" s="125"/>
      <c r="LLR40" s="15"/>
      <c r="LLS40" s="15"/>
      <c r="LLY40" s="122"/>
      <c r="LLZ40" s="123"/>
      <c r="LMA40" s="106"/>
      <c r="LMB40" s="123"/>
      <c r="LMJ40" s="125"/>
      <c r="LMM40" s="15"/>
      <c r="LMN40" s="15"/>
      <c r="LMT40" s="122"/>
      <c r="LMU40" s="123"/>
      <c r="LMV40" s="106"/>
      <c r="LMW40" s="123"/>
      <c r="LNE40" s="125"/>
      <c r="LNH40" s="15"/>
      <c r="LNI40" s="15"/>
      <c r="LNO40" s="122"/>
      <c r="LNP40" s="123"/>
      <c r="LNQ40" s="106"/>
      <c r="LNR40" s="123"/>
      <c r="LNZ40" s="125"/>
      <c r="LOC40" s="15"/>
      <c r="LOD40" s="15"/>
      <c r="LOJ40" s="122"/>
      <c r="LOK40" s="123"/>
      <c r="LOL40" s="106"/>
      <c r="LOM40" s="123"/>
      <c r="LOU40" s="125"/>
      <c r="LOX40" s="15"/>
      <c r="LOY40" s="15"/>
      <c r="LPE40" s="122"/>
      <c r="LPF40" s="123"/>
      <c r="LPG40" s="106"/>
      <c r="LPH40" s="123"/>
      <c r="LPP40" s="125"/>
      <c r="LPS40" s="15"/>
      <c r="LPT40" s="15"/>
      <c r="LPZ40" s="122"/>
      <c r="LQA40" s="123"/>
      <c r="LQB40" s="106"/>
      <c r="LQC40" s="123"/>
      <c r="LQK40" s="125"/>
      <c r="LQN40" s="15"/>
      <c r="LQO40" s="15"/>
      <c r="LQU40" s="122"/>
      <c r="LQV40" s="123"/>
      <c r="LQW40" s="106"/>
      <c r="LQX40" s="123"/>
      <c r="LRF40" s="125"/>
      <c r="LRI40" s="15"/>
      <c r="LRJ40" s="15"/>
      <c r="LRP40" s="122"/>
      <c r="LRQ40" s="123"/>
      <c r="LRR40" s="106"/>
      <c r="LRS40" s="123"/>
      <c r="LSA40" s="125"/>
      <c r="LSD40" s="15"/>
      <c r="LSE40" s="15"/>
      <c r="LSK40" s="122"/>
      <c r="LSL40" s="123"/>
      <c r="LSM40" s="106"/>
      <c r="LSN40" s="123"/>
      <c r="LSV40" s="125"/>
      <c r="LSY40" s="15"/>
      <c r="LSZ40" s="15"/>
      <c r="LTF40" s="122"/>
      <c r="LTG40" s="123"/>
      <c r="LTH40" s="106"/>
      <c r="LTI40" s="123"/>
      <c r="LTQ40" s="125"/>
      <c r="LTT40" s="15"/>
      <c r="LTU40" s="15"/>
      <c r="LUA40" s="122"/>
      <c r="LUB40" s="123"/>
      <c r="LUC40" s="106"/>
      <c r="LUD40" s="123"/>
      <c r="LUL40" s="125"/>
      <c r="LUO40" s="15"/>
      <c r="LUP40" s="15"/>
      <c r="LUV40" s="122"/>
      <c r="LUW40" s="123"/>
      <c r="LUX40" s="106"/>
      <c r="LUY40" s="123"/>
      <c r="LVG40" s="125"/>
      <c r="LVJ40" s="15"/>
      <c r="LVK40" s="15"/>
      <c r="LVQ40" s="122"/>
      <c r="LVR40" s="123"/>
      <c r="LVS40" s="106"/>
      <c r="LVT40" s="123"/>
      <c r="LWB40" s="125"/>
      <c r="LWE40" s="15"/>
      <c r="LWF40" s="15"/>
      <c r="LWL40" s="122"/>
      <c r="LWM40" s="123"/>
      <c r="LWN40" s="106"/>
      <c r="LWO40" s="123"/>
      <c r="LWW40" s="125"/>
      <c r="LWZ40" s="15"/>
      <c r="LXA40" s="15"/>
      <c r="LXG40" s="122"/>
      <c r="LXH40" s="123"/>
      <c r="LXI40" s="106"/>
      <c r="LXJ40" s="123"/>
      <c r="LXR40" s="125"/>
      <c r="LXU40" s="15"/>
      <c r="LXV40" s="15"/>
      <c r="LYB40" s="122"/>
      <c r="LYC40" s="123"/>
      <c r="LYD40" s="106"/>
      <c r="LYE40" s="123"/>
      <c r="LYM40" s="125"/>
      <c r="LYP40" s="15"/>
      <c r="LYQ40" s="15"/>
      <c r="LYW40" s="122"/>
      <c r="LYX40" s="123"/>
      <c r="LYY40" s="106"/>
      <c r="LYZ40" s="123"/>
      <c r="LZH40" s="125"/>
      <c r="LZK40" s="15"/>
      <c r="LZL40" s="15"/>
      <c r="LZR40" s="122"/>
      <c r="LZS40" s="123"/>
      <c r="LZT40" s="106"/>
      <c r="LZU40" s="123"/>
      <c r="MAC40" s="125"/>
      <c r="MAF40" s="15"/>
      <c r="MAG40" s="15"/>
      <c r="MAM40" s="122"/>
      <c r="MAN40" s="123"/>
      <c r="MAO40" s="106"/>
      <c r="MAP40" s="123"/>
      <c r="MAX40" s="125"/>
      <c r="MBA40" s="15"/>
      <c r="MBB40" s="15"/>
      <c r="MBH40" s="122"/>
      <c r="MBI40" s="123"/>
      <c r="MBJ40" s="106"/>
      <c r="MBK40" s="123"/>
      <c r="MBS40" s="125"/>
      <c r="MBV40" s="15"/>
      <c r="MBW40" s="15"/>
      <c r="MCC40" s="122"/>
      <c r="MCD40" s="123"/>
      <c r="MCE40" s="106"/>
      <c r="MCF40" s="123"/>
      <c r="MCN40" s="125"/>
      <c r="MCQ40" s="15"/>
      <c r="MCR40" s="15"/>
      <c r="MCX40" s="122"/>
      <c r="MCY40" s="123"/>
      <c r="MCZ40" s="106"/>
      <c r="MDA40" s="123"/>
      <c r="MDI40" s="125"/>
      <c r="MDL40" s="15"/>
      <c r="MDM40" s="15"/>
      <c r="MDS40" s="122"/>
      <c r="MDT40" s="123"/>
      <c r="MDU40" s="106"/>
      <c r="MDV40" s="123"/>
      <c r="MED40" s="125"/>
      <c r="MEG40" s="15"/>
      <c r="MEH40" s="15"/>
      <c r="MEN40" s="122"/>
      <c r="MEO40" s="123"/>
      <c r="MEP40" s="106"/>
      <c r="MEQ40" s="123"/>
      <c r="MEY40" s="125"/>
      <c r="MFB40" s="15"/>
      <c r="MFC40" s="15"/>
      <c r="MFI40" s="122"/>
      <c r="MFJ40" s="123"/>
      <c r="MFK40" s="106"/>
      <c r="MFL40" s="123"/>
      <c r="MFT40" s="125"/>
      <c r="MFW40" s="15"/>
      <c r="MFX40" s="15"/>
      <c r="MGD40" s="122"/>
      <c r="MGE40" s="123"/>
      <c r="MGF40" s="106"/>
      <c r="MGG40" s="123"/>
      <c r="MGO40" s="125"/>
      <c r="MGR40" s="15"/>
      <c r="MGS40" s="15"/>
      <c r="MGY40" s="122"/>
      <c r="MGZ40" s="123"/>
      <c r="MHA40" s="106"/>
      <c r="MHB40" s="123"/>
      <c r="MHJ40" s="125"/>
      <c r="MHM40" s="15"/>
      <c r="MHN40" s="15"/>
      <c r="MHT40" s="122"/>
      <c r="MHU40" s="123"/>
      <c r="MHV40" s="106"/>
      <c r="MHW40" s="123"/>
      <c r="MIE40" s="125"/>
      <c r="MIH40" s="15"/>
      <c r="MII40" s="15"/>
      <c r="MIO40" s="122"/>
      <c r="MIP40" s="123"/>
      <c r="MIQ40" s="106"/>
      <c r="MIR40" s="123"/>
      <c r="MIZ40" s="125"/>
      <c r="MJC40" s="15"/>
      <c r="MJD40" s="15"/>
      <c r="MJJ40" s="122"/>
      <c r="MJK40" s="123"/>
      <c r="MJL40" s="106"/>
      <c r="MJM40" s="123"/>
      <c r="MJU40" s="125"/>
      <c r="MJX40" s="15"/>
      <c r="MJY40" s="15"/>
      <c r="MKE40" s="122"/>
      <c r="MKF40" s="123"/>
      <c r="MKG40" s="106"/>
      <c r="MKH40" s="123"/>
      <c r="MKP40" s="125"/>
      <c r="MKS40" s="15"/>
      <c r="MKT40" s="15"/>
      <c r="MKZ40" s="122"/>
      <c r="MLA40" s="123"/>
      <c r="MLB40" s="106"/>
      <c r="MLC40" s="123"/>
      <c r="MLK40" s="125"/>
      <c r="MLN40" s="15"/>
      <c r="MLO40" s="15"/>
      <c r="MLU40" s="122"/>
      <c r="MLV40" s="123"/>
      <c r="MLW40" s="106"/>
      <c r="MLX40" s="123"/>
      <c r="MMF40" s="125"/>
      <c r="MMI40" s="15"/>
      <c r="MMJ40" s="15"/>
      <c r="MMP40" s="122"/>
      <c r="MMQ40" s="123"/>
      <c r="MMR40" s="106"/>
      <c r="MMS40" s="123"/>
      <c r="MNA40" s="125"/>
      <c r="MND40" s="15"/>
      <c r="MNE40" s="15"/>
      <c r="MNK40" s="122"/>
      <c r="MNL40" s="123"/>
      <c r="MNM40" s="106"/>
      <c r="MNN40" s="123"/>
      <c r="MNV40" s="125"/>
      <c r="MNY40" s="15"/>
      <c r="MNZ40" s="15"/>
      <c r="MOF40" s="122"/>
      <c r="MOG40" s="123"/>
      <c r="MOH40" s="106"/>
      <c r="MOI40" s="123"/>
      <c r="MOQ40" s="125"/>
      <c r="MOT40" s="15"/>
      <c r="MOU40" s="15"/>
      <c r="MPA40" s="122"/>
      <c r="MPB40" s="123"/>
      <c r="MPC40" s="106"/>
      <c r="MPD40" s="123"/>
      <c r="MPL40" s="125"/>
      <c r="MPO40" s="15"/>
      <c r="MPP40" s="15"/>
      <c r="MPV40" s="122"/>
      <c r="MPW40" s="123"/>
      <c r="MPX40" s="106"/>
      <c r="MPY40" s="123"/>
      <c r="MQG40" s="125"/>
      <c r="MQJ40" s="15"/>
      <c r="MQK40" s="15"/>
      <c r="MQQ40" s="122"/>
      <c r="MQR40" s="123"/>
      <c r="MQS40" s="106"/>
      <c r="MQT40" s="123"/>
      <c r="MRB40" s="125"/>
      <c r="MRE40" s="15"/>
      <c r="MRF40" s="15"/>
      <c r="MRL40" s="122"/>
      <c r="MRM40" s="123"/>
      <c r="MRN40" s="106"/>
      <c r="MRO40" s="123"/>
      <c r="MRW40" s="125"/>
      <c r="MRZ40" s="15"/>
      <c r="MSA40" s="15"/>
      <c r="MSG40" s="122"/>
      <c r="MSH40" s="123"/>
      <c r="MSI40" s="106"/>
      <c r="MSJ40" s="123"/>
      <c r="MSR40" s="125"/>
      <c r="MSU40" s="15"/>
      <c r="MSV40" s="15"/>
      <c r="MTB40" s="122"/>
      <c r="MTC40" s="123"/>
      <c r="MTD40" s="106"/>
      <c r="MTE40" s="123"/>
      <c r="MTM40" s="125"/>
      <c r="MTP40" s="15"/>
      <c r="MTQ40" s="15"/>
      <c r="MTW40" s="122"/>
      <c r="MTX40" s="123"/>
      <c r="MTY40" s="106"/>
      <c r="MTZ40" s="123"/>
      <c r="MUH40" s="125"/>
      <c r="MUK40" s="15"/>
      <c r="MUL40" s="15"/>
      <c r="MUR40" s="122"/>
      <c r="MUS40" s="123"/>
      <c r="MUT40" s="106"/>
      <c r="MUU40" s="123"/>
      <c r="MVC40" s="125"/>
      <c r="MVF40" s="15"/>
      <c r="MVG40" s="15"/>
      <c r="MVM40" s="122"/>
      <c r="MVN40" s="123"/>
      <c r="MVO40" s="106"/>
      <c r="MVP40" s="123"/>
      <c r="MVX40" s="125"/>
      <c r="MWA40" s="15"/>
      <c r="MWB40" s="15"/>
      <c r="MWH40" s="122"/>
      <c r="MWI40" s="123"/>
      <c r="MWJ40" s="106"/>
      <c r="MWK40" s="123"/>
      <c r="MWS40" s="125"/>
      <c r="MWV40" s="15"/>
      <c r="MWW40" s="15"/>
      <c r="MXC40" s="122"/>
      <c r="MXD40" s="123"/>
      <c r="MXE40" s="106"/>
      <c r="MXF40" s="123"/>
      <c r="MXN40" s="125"/>
      <c r="MXQ40" s="15"/>
      <c r="MXR40" s="15"/>
      <c r="MXX40" s="122"/>
      <c r="MXY40" s="123"/>
      <c r="MXZ40" s="106"/>
      <c r="MYA40" s="123"/>
      <c r="MYI40" s="125"/>
      <c r="MYL40" s="15"/>
      <c r="MYM40" s="15"/>
      <c r="MYS40" s="122"/>
      <c r="MYT40" s="123"/>
      <c r="MYU40" s="106"/>
      <c r="MYV40" s="123"/>
      <c r="MZD40" s="125"/>
      <c r="MZG40" s="15"/>
      <c r="MZH40" s="15"/>
      <c r="MZN40" s="122"/>
      <c r="MZO40" s="123"/>
      <c r="MZP40" s="106"/>
      <c r="MZQ40" s="123"/>
      <c r="MZY40" s="125"/>
      <c r="NAB40" s="15"/>
      <c r="NAC40" s="15"/>
      <c r="NAI40" s="122"/>
      <c r="NAJ40" s="123"/>
      <c r="NAK40" s="106"/>
      <c r="NAL40" s="123"/>
      <c r="NAT40" s="125"/>
      <c r="NAW40" s="15"/>
      <c r="NAX40" s="15"/>
      <c r="NBD40" s="122"/>
      <c r="NBE40" s="123"/>
      <c r="NBF40" s="106"/>
      <c r="NBG40" s="123"/>
      <c r="NBO40" s="125"/>
      <c r="NBR40" s="15"/>
      <c r="NBS40" s="15"/>
      <c r="NBY40" s="122"/>
      <c r="NBZ40" s="123"/>
      <c r="NCA40" s="106"/>
      <c r="NCB40" s="123"/>
      <c r="NCJ40" s="125"/>
      <c r="NCM40" s="15"/>
      <c r="NCN40" s="15"/>
      <c r="NCT40" s="122"/>
      <c r="NCU40" s="123"/>
      <c r="NCV40" s="106"/>
      <c r="NCW40" s="123"/>
      <c r="NDE40" s="125"/>
      <c r="NDH40" s="15"/>
      <c r="NDI40" s="15"/>
      <c r="NDO40" s="122"/>
      <c r="NDP40" s="123"/>
      <c r="NDQ40" s="106"/>
      <c r="NDR40" s="123"/>
      <c r="NDZ40" s="125"/>
      <c r="NEC40" s="15"/>
      <c r="NED40" s="15"/>
      <c r="NEJ40" s="122"/>
      <c r="NEK40" s="123"/>
      <c r="NEL40" s="106"/>
      <c r="NEM40" s="123"/>
      <c r="NEU40" s="125"/>
      <c r="NEX40" s="15"/>
      <c r="NEY40" s="15"/>
      <c r="NFE40" s="122"/>
      <c r="NFF40" s="123"/>
      <c r="NFG40" s="106"/>
      <c r="NFH40" s="123"/>
      <c r="NFP40" s="125"/>
      <c r="NFS40" s="15"/>
      <c r="NFT40" s="15"/>
      <c r="NFZ40" s="122"/>
      <c r="NGA40" s="123"/>
      <c r="NGB40" s="106"/>
      <c r="NGC40" s="123"/>
      <c r="NGK40" s="125"/>
      <c r="NGN40" s="15"/>
      <c r="NGO40" s="15"/>
      <c r="NGU40" s="122"/>
      <c r="NGV40" s="123"/>
      <c r="NGW40" s="106"/>
      <c r="NGX40" s="123"/>
      <c r="NHF40" s="125"/>
      <c r="NHI40" s="15"/>
      <c r="NHJ40" s="15"/>
      <c r="NHP40" s="122"/>
      <c r="NHQ40" s="123"/>
      <c r="NHR40" s="106"/>
      <c r="NHS40" s="123"/>
      <c r="NIA40" s="125"/>
      <c r="NID40" s="15"/>
      <c r="NIE40" s="15"/>
      <c r="NIK40" s="122"/>
      <c r="NIL40" s="123"/>
      <c r="NIM40" s="106"/>
      <c r="NIN40" s="123"/>
      <c r="NIV40" s="125"/>
      <c r="NIY40" s="15"/>
      <c r="NIZ40" s="15"/>
      <c r="NJF40" s="122"/>
      <c r="NJG40" s="123"/>
      <c r="NJH40" s="106"/>
      <c r="NJI40" s="123"/>
      <c r="NJQ40" s="125"/>
      <c r="NJT40" s="15"/>
      <c r="NJU40" s="15"/>
      <c r="NKA40" s="122"/>
      <c r="NKB40" s="123"/>
      <c r="NKC40" s="106"/>
      <c r="NKD40" s="123"/>
      <c r="NKL40" s="125"/>
      <c r="NKO40" s="15"/>
      <c r="NKP40" s="15"/>
      <c r="NKV40" s="122"/>
      <c r="NKW40" s="123"/>
      <c r="NKX40" s="106"/>
      <c r="NKY40" s="123"/>
      <c r="NLG40" s="125"/>
      <c r="NLJ40" s="15"/>
      <c r="NLK40" s="15"/>
      <c r="NLQ40" s="122"/>
      <c r="NLR40" s="123"/>
      <c r="NLS40" s="106"/>
      <c r="NLT40" s="123"/>
      <c r="NMB40" s="125"/>
      <c r="NME40" s="15"/>
      <c r="NMF40" s="15"/>
      <c r="NML40" s="122"/>
      <c r="NMM40" s="123"/>
      <c r="NMN40" s="106"/>
      <c r="NMO40" s="123"/>
      <c r="NMW40" s="125"/>
      <c r="NMZ40" s="15"/>
      <c r="NNA40" s="15"/>
      <c r="NNG40" s="122"/>
      <c r="NNH40" s="123"/>
      <c r="NNI40" s="106"/>
      <c r="NNJ40" s="123"/>
      <c r="NNR40" s="125"/>
      <c r="NNU40" s="15"/>
      <c r="NNV40" s="15"/>
      <c r="NOB40" s="122"/>
      <c r="NOC40" s="123"/>
      <c r="NOD40" s="106"/>
      <c r="NOE40" s="123"/>
      <c r="NOM40" s="125"/>
      <c r="NOP40" s="15"/>
      <c r="NOQ40" s="15"/>
      <c r="NOW40" s="122"/>
      <c r="NOX40" s="123"/>
      <c r="NOY40" s="106"/>
      <c r="NOZ40" s="123"/>
      <c r="NPH40" s="125"/>
      <c r="NPK40" s="15"/>
      <c r="NPL40" s="15"/>
      <c r="NPR40" s="122"/>
      <c r="NPS40" s="123"/>
      <c r="NPT40" s="106"/>
      <c r="NPU40" s="123"/>
      <c r="NQC40" s="125"/>
      <c r="NQF40" s="15"/>
      <c r="NQG40" s="15"/>
      <c r="NQM40" s="122"/>
      <c r="NQN40" s="123"/>
      <c r="NQO40" s="106"/>
      <c r="NQP40" s="123"/>
      <c r="NQX40" s="125"/>
      <c r="NRA40" s="15"/>
      <c r="NRB40" s="15"/>
      <c r="NRH40" s="122"/>
      <c r="NRI40" s="123"/>
      <c r="NRJ40" s="106"/>
      <c r="NRK40" s="123"/>
      <c r="NRS40" s="125"/>
      <c r="NRV40" s="15"/>
      <c r="NRW40" s="15"/>
      <c r="NSC40" s="122"/>
      <c r="NSD40" s="123"/>
      <c r="NSE40" s="106"/>
      <c r="NSF40" s="123"/>
      <c r="NSN40" s="125"/>
      <c r="NSQ40" s="15"/>
      <c r="NSR40" s="15"/>
      <c r="NSX40" s="122"/>
      <c r="NSY40" s="123"/>
      <c r="NSZ40" s="106"/>
      <c r="NTA40" s="123"/>
      <c r="NTI40" s="125"/>
      <c r="NTL40" s="15"/>
      <c r="NTM40" s="15"/>
      <c r="NTS40" s="122"/>
      <c r="NTT40" s="123"/>
      <c r="NTU40" s="106"/>
      <c r="NTV40" s="123"/>
      <c r="NUD40" s="125"/>
      <c r="NUG40" s="15"/>
      <c r="NUH40" s="15"/>
      <c r="NUN40" s="122"/>
      <c r="NUO40" s="123"/>
      <c r="NUP40" s="106"/>
      <c r="NUQ40" s="123"/>
      <c r="NUY40" s="125"/>
      <c r="NVB40" s="15"/>
      <c r="NVC40" s="15"/>
      <c r="NVI40" s="122"/>
      <c r="NVJ40" s="123"/>
      <c r="NVK40" s="106"/>
      <c r="NVL40" s="123"/>
      <c r="NVT40" s="125"/>
      <c r="NVW40" s="15"/>
      <c r="NVX40" s="15"/>
      <c r="NWD40" s="122"/>
      <c r="NWE40" s="123"/>
      <c r="NWF40" s="106"/>
      <c r="NWG40" s="123"/>
      <c r="NWO40" s="125"/>
      <c r="NWR40" s="15"/>
      <c r="NWS40" s="15"/>
      <c r="NWY40" s="122"/>
      <c r="NWZ40" s="123"/>
      <c r="NXA40" s="106"/>
      <c r="NXB40" s="123"/>
      <c r="NXJ40" s="125"/>
      <c r="NXM40" s="15"/>
      <c r="NXN40" s="15"/>
      <c r="NXT40" s="122"/>
      <c r="NXU40" s="123"/>
      <c r="NXV40" s="106"/>
      <c r="NXW40" s="123"/>
      <c r="NYE40" s="125"/>
      <c r="NYH40" s="15"/>
      <c r="NYI40" s="15"/>
      <c r="NYO40" s="122"/>
      <c r="NYP40" s="123"/>
      <c r="NYQ40" s="106"/>
      <c r="NYR40" s="123"/>
      <c r="NYZ40" s="125"/>
      <c r="NZC40" s="15"/>
      <c r="NZD40" s="15"/>
      <c r="NZJ40" s="122"/>
      <c r="NZK40" s="123"/>
      <c r="NZL40" s="106"/>
      <c r="NZM40" s="123"/>
      <c r="NZU40" s="125"/>
      <c r="NZX40" s="15"/>
      <c r="NZY40" s="15"/>
      <c r="OAE40" s="122"/>
      <c r="OAF40" s="123"/>
      <c r="OAG40" s="106"/>
      <c r="OAH40" s="123"/>
      <c r="OAP40" s="125"/>
      <c r="OAS40" s="15"/>
      <c r="OAT40" s="15"/>
      <c r="OAZ40" s="122"/>
      <c r="OBA40" s="123"/>
      <c r="OBB40" s="106"/>
      <c r="OBC40" s="123"/>
      <c r="OBK40" s="125"/>
      <c r="OBN40" s="15"/>
      <c r="OBO40" s="15"/>
      <c r="OBU40" s="122"/>
      <c r="OBV40" s="123"/>
      <c r="OBW40" s="106"/>
      <c r="OBX40" s="123"/>
      <c r="OCF40" s="125"/>
      <c r="OCI40" s="15"/>
      <c r="OCJ40" s="15"/>
      <c r="OCP40" s="122"/>
      <c r="OCQ40" s="123"/>
      <c r="OCR40" s="106"/>
      <c r="OCS40" s="123"/>
      <c r="ODA40" s="125"/>
      <c r="ODD40" s="15"/>
      <c r="ODE40" s="15"/>
      <c r="ODK40" s="122"/>
      <c r="ODL40" s="123"/>
      <c r="ODM40" s="106"/>
      <c r="ODN40" s="123"/>
      <c r="ODV40" s="125"/>
      <c r="ODY40" s="15"/>
      <c r="ODZ40" s="15"/>
      <c r="OEF40" s="122"/>
      <c r="OEG40" s="123"/>
      <c r="OEH40" s="106"/>
      <c r="OEI40" s="123"/>
      <c r="OEQ40" s="125"/>
      <c r="OET40" s="15"/>
      <c r="OEU40" s="15"/>
      <c r="OFA40" s="122"/>
      <c r="OFB40" s="123"/>
      <c r="OFC40" s="106"/>
      <c r="OFD40" s="123"/>
      <c r="OFL40" s="125"/>
      <c r="OFO40" s="15"/>
      <c r="OFP40" s="15"/>
      <c r="OFV40" s="122"/>
      <c r="OFW40" s="123"/>
      <c r="OFX40" s="106"/>
      <c r="OFY40" s="123"/>
      <c r="OGG40" s="125"/>
      <c r="OGJ40" s="15"/>
      <c r="OGK40" s="15"/>
      <c r="OGQ40" s="122"/>
      <c r="OGR40" s="123"/>
      <c r="OGS40" s="106"/>
      <c r="OGT40" s="123"/>
      <c r="OHB40" s="125"/>
      <c r="OHE40" s="15"/>
      <c r="OHF40" s="15"/>
      <c r="OHL40" s="122"/>
      <c r="OHM40" s="123"/>
      <c r="OHN40" s="106"/>
      <c r="OHO40" s="123"/>
      <c r="OHW40" s="125"/>
      <c r="OHZ40" s="15"/>
      <c r="OIA40" s="15"/>
      <c r="OIG40" s="122"/>
      <c r="OIH40" s="123"/>
      <c r="OII40" s="106"/>
      <c r="OIJ40" s="123"/>
      <c r="OIR40" s="125"/>
      <c r="OIU40" s="15"/>
      <c r="OIV40" s="15"/>
      <c r="OJB40" s="122"/>
      <c r="OJC40" s="123"/>
      <c r="OJD40" s="106"/>
      <c r="OJE40" s="123"/>
      <c r="OJM40" s="125"/>
      <c r="OJP40" s="15"/>
      <c r="OJQ40" s="15"/>
      <c r="OJW40" s="122"/>
      <c r="OJX40" s="123"/>
      <c r="OJY40" s="106"/>
      <c r="OJZ40" s="123"/>
      <c r="OKH40" s="125"/>
      <c r="OKK40" s="15"/>
      <c r="OKL40" s="15"/>
      <c r="OKR40" s="122"/>
      <c r="OKS40" s="123"/>
      <c r="OKT40" s="106"/>
      <c r="OKU40" s="123"/>
      <c r="OLC40" s="125"/>
      <c r="OLF40" s="15"/>
      <c r="OLG40" s="15"/>
      <c r="OLM40" s="122"/>
      <c r="OLN40" s="123"/>
      <c r="OLO40" s="106"/>
      <c r="OLP40" s="123"/>
      <c r="OLX40" s="125"/>
      <c r="OMA40" s="15"/>
      <c r="OMB40" s="15"/>
      <c r="OMH40" s="122"/>
      <c r="OMI40" s="123"/>
      <c r="OMJ40" s="106"/>
      <c r="OMK40" s="123"/>
      <c r="OMS40" s="125"/>
      <c r="OMV40" s="15"/>
      <c r="OMW40" s="15"/>
      <c r="ONC40" s="122"/>
      <c r="OND40" s="123"/>
      <c r="ONE40" s="106"/>
      <c r="ONF40" s="123"/>
      <c r="ONN40" s="125"/>
      <c r="ONQ40" s="15"/>
      <c r="ONR40" s="15"/>
      <c r="ONX40" s="122"/>
      <c r="ONY40" s="123"/>
      <c r="ONZ40" s="106"/>
      <c r="OOA40" s="123"/>
      <c r="OOI40" s="125"/>
      <c r="OOL40" s="15"/>
      <c r="OOM40" s="15"/>
      <c r="OOS40" s="122"/>
      <c r="OOT40" s="123"/>
      <c r="OOU40" s="106"/>
      <c r="OOV40" s="123"/>
      <c r="OPD40" s="125"/>
      <c r="OPG40" s="15"/>
      <c r="OPH40" s="15"/>
      <c r="OPN40" s="122"/>
      <c r="OPO40" s="123"/>
      <c r="OPP40" s="106"/>
      <c r="OPQ40" s="123"/>
      <c r="OPY40" s="125"/>
      <c r="OQB40" s="15"/>
      <c r="OQC40" s="15"/>
      <c r="OQI40" s="122"/>
      <c r="OQJ40" s="123"/>
      <c r="OQK40" s="106"/>
      <c r="OQL40" s="123"/>
      <c r="OQT40" s="125"/>
      <c r="OQW40" s="15"/>
      <c r="OQX40" s="15"/>
      <c r="ORD40" s="122"/>
      <c r="ORE40" s="123"/>
      <c r="ORF40" s="106"/>
      <c r="ORG40" s="123"/>
      <c r="ORO40" s="125"/>
      <c r="ORR40" s="15"/>
      <c r="ORS40" s="15"/>
      <c r="ORY40" s="122"/>
      <c r="ORZ40" s="123"/>
      <c r="OSA40" s="106"/>
      <c r="OSB40" s="123"/>
      <c r="OSJ40" s="125"/>
      <c r="OSM40" s="15"/>
      <c r="OSN40" s="15"/>
      <c r="OST40" s="122"/>
      <c r="OSU40" s="123"/>
      <c r="OSV40" s="106"/>
      <c r="OSW40" s="123"/>
      <c r="OTE40" s="125"/>
      <c r="OTH40" s="15"/>
      <c r="OTI40" s="15"/>
      <c r="OTO40" s="122"/>
      <c r="OTP40" s="123"/>
      <c r="OTQ40" s="106"/>
      <c r="OTR40" s="123"/>
      <c r="OTZ40" s="125"/>
      <c r="OUC40" s="15"/>
      <c r="OUD40" s="15"/>
      <c r="OUJ40" s="122"/>
      <c r="OUK40" s="123"/>
      <c r="OUL40" s="106"/>
      <c r="OUM40" s="123"/>
      <c r="OUU40" s="125"/>
      <c r="OUX40" s="15"/>
      <c r="OUY40" s="15"/>
      <c r="OVE40" s="122"/>
      <c r="OVF40" s="123"/>
      <c r="OVG40" s="106"/>
      <c r="OVH40" s="123"/>
      <c r="OVP40" s="125"/>
      <c r="OVS40" s="15"/>
      <c r="OVT40" s="15"/>
      <c r="OVZ40" s="122"/>
      <c r="OWA40" s="123"/>
      <c r="OWB40" s="106"/>
      <c r="OWC40" s="123"/>
      <c r="OWK40" s="125"/>
      <c r="OWN40" s="15"/>
      <c r="OWO40" s="15"/>
      <c r="OWU40" s="122"/>
      <c r="OWV40" s="123"/>
      <c r="OWW40" s="106"/>
      <c r="OWX40" s="123"/>
      <c r="OXF40" s="125"/>
      <c r="OXI40" s="15"/>
      <c r="OXJ40" s="15"/>
      <c r="OXP40" s="122"/>
      <c r="OXQ40" s="123"/>
      <c r="OXR40" s="106"/>
      <c r="OXS40" s="123"/>
      <c r="OYA40" s="125"/>
      <c r="OYD40" s="15"/>
      <c r="OYE40" s="15"/>
      <c r="OYK40" s="122"/>
      <c r="OYL40" s="123"/>
      <c r="OYM40" s="106"/>
      <c r="OYN40" s="123"/>
      <c r="OYV40" s="125"/>
      <c r="OYY40" s="15"/>
      <c r="OYZ40" s="15"/>
      <c r="OZF40" s="122"/>
      <c r="OZG40" s="123"/>
      <c r="OZH40" s="106"/>
      <c r="OZI40" s="123"/>
      <c r="OZQ40" s="125"/>
      <c r="OZT40" s="15"/>
      <c r="OZU40" s="15"/>
      <c r="PAA40" s="122"/>
      <c r="PAB40" s="123"/>
      <c r="PAC40" s="106"/>
      <c r="PAD40" s="123"/>
      <c r="PAL40" s="125"/>
      <c r="PAO40" s="15"/>
      <c r="PAP40" s="15"/>
      <c r="PAV40" s="122"/>
      <c r="PAW40" s="123"/>
      <c r="PAX40" s="106"/>
      <c r="PAY40" s="123"/>
      <c r="PBG40" s="125"/>
      <c r="PBJ40" s="15"/>
      <c r="PBK40" s="15"/>
      <c r="PBQ40" s="122"/>
      <c r="PBR40" s="123"/>
      <c r="PBS40" s="106"/>
      <c r="PBT40" s="123"/>
      <c r="PCB40" s="125"/>
      <c r="PCE40" s="15"/>
      <c r="PCF40" s="15"/>
      <c r="PCL40" s="122"/>
      <c r="PCM40" s="123"/>
      <c r="PCN40" s="106"/>
      <c r="PCO40" s="123"/>
      <c r="PCW40" s="125"/>
      <c r="PCZ40" s="15"/>
      <c r="PDA40" s="15"/>
      <c r="PDG40" s="122"/>
      <c r="PDH40" s="123"/>
      <c r="PDI40" s="106"/>
      <c r="PDJ40" s="123"/>
      <c r="PDR40" s="125"/>
      <c r="PDU40" s="15"/>
      <c r="PDV40" s="15"/>
      <c r="PEB40" s="122"/>
      <c r="PEC40" s="123"/>
      <c r="PED40" s="106"/>
      <c r="PEE40" s="123"/>
      <c r="PEM40" s="125"/>
      <c r="PEP40" s="15"/>
      <c r="PEQ40" s="15"/>
      <c r="PEW40" s="122"/>
      <c r="PEX40" s="123"/>
      <c r="PEY40" s="106"/>
      <c r="PEZ40" s="123"/>
      <c r="PFH40" s="125"/>
      <c r="PFK40" s="15"/>
      <c r="PFL40" s="15"/>
      <c r="PFR40" s="122"/>
      <c r="PFS40" s="123"/>
      <c r="PFT40" s="106"/>
      <c r="PFU40" s="123"/>
      <c r="PGC40" s="125"/>
      <c r="PGF40" s="15"/>
      <c r="PGG40" s="15"/>
      <c r="PGM40" s="122"/>
      <c r="PGN40" s="123"/>
      <c r="PGO40" s="106"/>
      <c r="PGP40" s="123"/>
      <c r="PGX40" s="125"/>
      <c r="PHA40" s="15"/>
      <c r="PHB40" s="15"/>
      <c r="PHH40" s="122"/>
      <c r="PHI40" s="123"/>
      <c r="PHJ40" s="106"/>
      <c r="PHK40" s="123"/>
      <c r="PHS40" s="125"/>
      <c r="PHV40" s="15"/>
      <c r="PHW40" s="15"/>
      <c r="PIC40" s="122"/>
      <c r="PID40" s="123"/>
      <c r="PIE40" s="106"/>
      <c r="PIF40" s="123"/>
      <c r="PIN40" s="125"/>
      <c r="PIQ40" s="15"/>
      <c r="PIR40" s="15"/>
      <c r="PIX40" s="122"/>
      <c r="PIY40" s="123"/>
      <c r="PIZ40" s="106"/>
      <c r="PJA40" s="123"/>
      <c r="PJI40" s="125"/>
      <c r="PJL40" s="15"/>
      <c r="PJM40" s="15"/>
      <c r="PJS40" s="122"/>
      <c r="PJT40" s="123"/>
      <c r="PJU40" s="106"/>
      <c r="PJV40" s="123"/>
      <c r="PKD40" s="125"/>
      <c r="PKG40" s="15"/>
      <c r="PKH40" s="15"/>
      <c r="PKN40" s="122"/>
      <c r="PKO40" s="123"/>
      <c r="PKP40" s="106"/>
      <c r="PKQ40" s="123"/>
      <c r="PKY40" s="125"/>
      <c r="PLB40" s="15"/>
      <c r="PLC40" s="15"/>
      <c r="PLI40" s="122"/>
      <c r="PLJ40" s="123"/>
      <c r="PLK40" s="106"/>
      <c r="PLL40" s="123"/>
      <c r="PLT40" s="125"/>
      <c r="PLW40" s="15"/>
      <c r="PLX40" s="15"/>
      <c r="PMD40" s="122"/>
      <c r="PME40" s="123"/>
      <c r="PMF40" s="106"/>
      <c r="PMG40" s="123"/>
      <c r="PMO40" s="125"/>
      <c r="PMR40" s="15"/>
      <c r="PMS40" s="15"/>
      <c r="PMY40" s="122"/>
      <c r="PMZ40" s="123"/>
      <c r="PNA40" s="106"/>
      <c r="PNB40" s="123"/>
      <c r="PNJ40" s="125"/>
      <c r="PNM40" s="15"/>
      <c r="PNN40" s="15"/>
      <c r="PNT40" s="122"/>
      <c r="PNU40" s="123"/>
      <c r="PNV40" s="106"/>
      <c r="PNW40" s="123"/>
      <c r="POE40" s="125"/>
      <c r="POH40" s="15"/>
      <c r="POI40" s="15"/>
      <c r="POO40" s="122"/>
      <c r="POP40" s="123"/>
      <c r="POQ40" s="106"/>
      <c r="POR40" s="123"/>
      <c r="POZ40" s="125"/>
      <c r="PPC40" s="15"/>
      <c r="PPD40" s="15"/>
      <c r="PPJ40" s="122"/>
      <c r="PPK40" s="123"/>
      <c r="PPL40" s="106"/>
      <c r="PPM40" s="123"/>
      <c r="PPU40" s="125"/>
      <c r="PPX40" s="15"/>
      <c r="PPY40" s="15"/>
      <c r="PQE40" s="122"/>
      <c r="PQF40" s="123"/>
      <c r="PQG40" s="106"/>
      <c r="PQH40" s="123"/>
      <c r="PQP40" s="125"/>
      <c r="PQS40" s="15"/>
      <c r="PQT40" s="15"/>
      <c r="PQZ40" s="122"/>
      <c r="PRA40" s="123"/>
      <c r="PRB40" s="106"/>
      <c r="PRC40" s="123"/>
      <c r="PRK40" s="125"/>
      <c r="PRN40" s="15"/>
      <c r="PRO40" s="15"/>
      <c r="PRU40" s="122"/>
      <c r="PRV40" s="123"/>
      <c r="PRW40" s="106"/>
      <c r="PRX40" s="123"/>
      <c r="PSF40" s="125"/>
      <c r="PSI40" s="15"/>
      <c r="PSJ40" s="15"/>
      <c r="PSP40" s="122"/>
      <c r="PSQ40" s="123"/>
      <c r="PSR40" s="106"/>
      <c r="PSS40" s="123"/>
      <c r="PTA40" s="125"/>
      <c r="PTD40" s="15"/>
      <c r="PTE40" s="15"/>
      <c r="PTK40" s="122"/>
      <c r="PTL40" s="123"/>
      <c r="PTM40" s="106"/>
      <c r="PTN40" s="123"/>
      <c r="PTV40" s="125"/>
      <c r="PTY40" s="15"/>
      <c r="PTZ40" s="15"/>
      <c r="PUF40" s="122"/>
      <c r="PUG40" s="123"/>
      <c r="PUH40" s="106"/>
      <c r="PUI40" s="123"/>
      <c r="PUQ40" s="125"/>
      <c r="PUT40" s="15"/>
      <c r="PUU40" s="15"/>
      <c r="PVA40" s="122"/>
      <c r="PVB40" s="123"/>
      <c r="PVC40" s="106"/>
      <c r="PVD40" s="123"/>
      <c r="PVL40" s="125"/>
      <c r="PVO40" s="15"/>
      <c r="PVP40" s="15"/>
      <c r="PVV40" s="122"/>
      <c r="PVW40" s="123"/>
      <c r="PVX40" s="106"/>
      <c r="PVY40" s="123"/>
      <c r="PWG40" s="125"/>
      <c r="PWJ40" s="15"/>
      <c r="PWK40" s="15"/>
      <c r="PWQ40" s="122"/>
      <c r="PWR40" s="123"/>
      <c r="PWS40" s="106"/>
      <c r="PWT40" s="123"/>
      <c r="PXB40" s="125"/>
      <c r="PXE40" s="15"/>
      <c r="PXF40" s="15"/>
      <c r="PXL40" s="122"/>
      <c r="PXM40" s="123"/>
      <c r="PXN40" s="106"/>
      <c r="PXO40" s="123"/>
      <c r="PXW40" s="125"/>
      <c r="PXZ40" s="15"/>
      <c r="PYA40" s="15"/>
      <c r="PYG40" s="122"/>
      <c r="PYH40" s="123"/>
      <c r="PYI40" s="106"/>
      <c r="PYJ40" s="123"/>
      <c r="PYR40" s="125"/>
      <c r="PYU40" s="15"/>
      <c r="PYV40" s="15"/>
      <c r="PZB40" s="122"/>
      <c r="PZC40" s="123"/>
      <c r="PZD40" s="106"/>
      <c r="PZE40" s="123"/>
      <c r="PZM40" s="125"/>
      <c r="PZP40" s="15"/>
      <c r="PZQ40" s="15"/>
      <c r="PZW40" s="122"/>
      <c r="PZX40" s="123"/>
      <c r="PZY40" s="106"/>
      <c r="PZZ40" s="123"/>
      <c r="QAH40" s="125"/>
      <c r="QAK40" s="15"/>
      <c r="QAL40" s="15"/>
      <c r="QAR40" s="122"/>
      <c r="QAS40" s="123"/>
      <c r="QAT40" s="106"/>
      <c r="QAU40" s="123"/>
      <c r="QBC40" s="125"/>
      <c r="QBF40" s="15"/>
      <c r="QBG40" s="15"/>
      <c r="QBM40" s="122"/>
      <c r="QBN40" s="123"/>
      <c r="QBO40" s="106"/>
      <c r="QBP40" s="123"/>
      <c r="QBX40" s="125"/>
      <c r="QCA40" s="15"/>
      <c r="QCB40" s="15"/>
      <c r="QCH40" s="122"/>
      <c r="QCI40" s="123"/>
      <c r="QCJ40" s="106"/>
      <c r="QCK40" s="123"/>
      <c r="QCS40" s="125"/>
      <c r="QCV40" s="15"/>
      <c r="QCW40" s="15"/>
      <c r="QDC40" s="122"/>
      <c r="QDD40" s="123"/>
      <c r="QDE40" s="106"/>
      <c r="QDF40" s="123"/>
      <c r="QDN40" s="125"/>
      <c r="QDQ40" s="15"/>
      <c r="QDR40" s="15"/>
      <c r="QDX40" s="122"/>
      <c r="QDY40" s="123"/>
      <c r="QDZ40" s="106"/>
      <c r="QEA40" s="123"/>
      <c r="QEI40" s="125"/>
      <c r="QEL40" s="15"/>
      <c r="QEM40" s="15"/>
      <c r="QES40" s="122"/>
      <c r="QET40" s="123"/>
      <c r="QEU40" s="106"/>
      <c r="QEV40" s="123"/>
      <c r="QFD40" s="125"/>
      <c r="QFG40" s="15"/>
      <c r="QFH40" s="15"/>
      <c r="QFN40" s="122"/>
      <c r="QFO40" s="123"/>
      <c r="QFP40" s="106"/>
      <c r="QFQ40" s="123"/>
      <c r="QFY40" s="125"/>
      <c r="QGB40" s="15"/>
      <c r="QGC40" s="15"/>
      <c r="QGI40" s="122"/>
      <c r="QGJ40" s="123"/>
      <c r="QGK40" s="106"/>
      <c r="QGL40" s="123"/>
      <c r="QGT40" s="125"/>
      <c r="QGW40" s="15"/>
      <c r="QGX40" s="15"/>
      <c r="QHD40" s="122"/>
      <c r="QHE40" s="123"/>
      <c r="QHF40" s="106"/>
      <c r="QHG40" s="123"/>
      <c r="QHO40" s="125"/>
      <c r="QHR40" s="15"/>
      <c r="QHS40" s="15"/>
      <c r="QHY40" s="122"/>
      <c r="QHZ40" s="123"/>
      <c r="QIA40" s="106"/>
      <c r="QIB40" s="123"/>
      <c r="QIJ40" s="125"/>
      <c r="QIM40" s="15"/>
      <c r="QIN40" s="15"/>
      <c r="QIT40" s="122"/>
      <c r="QIU40" s="123"/>
      <c r="QIV40" s="106"/>
      <c r="QIW40" s="123"/>
      <c r="QJE40" s="125"/>
      <c r="QJH40" s="15"/>
      <c r="QJI40" s="15"/>
      <c r="QJO40" s="122"/>
      <c r="QJP40" s="123"/>
      <c r="QJQ40" s="106"/>
      <c r="QJR40" s="123"/>
      <c r="QJZ40" s="125"/>
      <c r="QKC40" s="15"/>
      <c r="QKD40" s="15"/>
      <c r="QKJ40" s="122"/>
      <c r="QKK40" s="123"/>
      <c r="QKL40" s="106"/>
      <c r="QKM40" s="123"/>
      <c r="QKU40" s="125"/>
      <c r="QKX40" s="15"/>
      <c r="QKY40" s="15"/>
      <c r="QLE40" s="122"/>
      <c r="QLF40" s="123"/>
      <c r="QLG40" s="106"/>
      <c r="QLH40" s="123"/>
      <c r="QLP40" s="125"/>
      <c r="QLS40" s="15"/>
      <c r="QLT40" s="15"/>
      <c r="QLZ40" s="122"/>
      <c r="QMA40" s="123"/>
      <c r="QMB40" s="106"/>
      <c r="QMC40" s="123"/>
      <c r="QMK40" s="125"/>
      <c r="QMN40" s="15"/>
      <c r="QMO40" s="15"/>
      <c r="QMU40" s="122"/>
      <c r="QMV40" s="123"/>
      <c r="QMW40" s="106"/>
      <c r="QMX40" s="123"/>
      <c r="QNF40" s="125"/>
      <c r="QNI40" s="15"/>
      <c r="QNJ40" s="15"/>
      <c r="QNP40" s="122"/>
      <c r="QNQ40" s="123"/>
      <c r="QNR40" s="106"/>
      <c r="QNS40" s="123"/>
      <c r="QOA40" s="125"/>
      <c r="QOD40" s="15"/>
      <c r="QOE40" s="15"/>
      <c r="QOK40" s="122"/>
      <c r="QOL40" s="123"/>
      <c r="QOM40" s="106"/>
      <c r="QON40" s="123"/>
      <c r="QOV40" s="125"/>
      <c r="QOY40" s="15"/>
      <c r="QOZ40" s="15"/>
      <c r="QPF40" s="122"/>
      <c r="QPG40" s="123"/>
      <c r="QPH40" s="106"/>
      <c r="QPI40" s="123"/>
      <c r="QPQ40" s="125"/>
      <c r="QPT40" s="15"/>
      <c r="QPU40" s="15"/>
      <c r="QQA40" s="122"/>
      <c r="QQB40" s="123"/>
      <c r="QQC40" s="106"/>
      <c r="QQD40" s="123"/>
      <c r="QQL40" s="125"/>
      <c r="QQO40" s="15"/>
      <c r="QQP40" s="15"/>
      <c r="QQV40" s="122"/>
      <c r="QQW40" s="123"/>
      <c r="QQX40" s="106"/>
      <c r="QQY40" s="123"/>
      <c r="QRG40" s="125"/>
      <c r="QRJ40" s="15"/>
      <c r="QRK40" s="15"/>
      <c r="QRQ40" s="122"/>
      <c r="QRR40" s="123"/>
      <c r="QRS40" s="106"/>
      <c r="QRT40" s="123"/>
      <c r="QSB40" s="125"/>
      <c r="QSE40" s="15"/>
      <c r="QSF40" s="15"/>
      <c r="QSL40" s="122"/>
      <c r="QSM40" s="123"/>
      <c r="QSN40" s="106"/>
      <c r="QSO40" s="123"/>
      <c r="QSW40" s="125"/>
      <c r="QSZ40" s="15"/>
      <c r="QTA40" s="15"/>
      <c r="QTG40" s="122"/>
      <c r="QTH40" s="123"/>
      <c r="QTI40" s="106"/>
      <c r="QTJ40" s="123"/>
      <c r="QTR40" s="125"/>
      <c r="QTU40" s="15"/>
      <c r="QTV40" s="15"/>
      <c r="QUB40" s="122"/>
      <c r="QUC40" s="123"/>
      <c r="QUD40" s="106"/>
      <c r="QUE40" s="123"/>
      <c r="QUM40" s="125"/>
      <c r="QUP40" s="15"/>
      <c r="QUQ40" s="15"/>
      <c r="QUW40" s="122"/>
      <c r="QUX40" s="123"/>
      <c r="QUY40" s="106"/>
      <c r="QUZ40" s="123"/>
      <c r="QVH40" s="125"/>
      <c r="QVK40" s="15"/>
      <c r="QVL40" s="15"/>
      <c r="QVR40" s="122"/>
      <c r="QVS40" s="123"/>
      <c r="QVT40" s="106"/>
      <c r="QVU40" s="123"/>
      <c r="QWC40" s="125"/>
      <c r="QWF40" s="15"/>
      <c r="QWG40" s="15"/>
      <c r="QWM40" s="122"/>
      <c r="QWN40" s="123"/>
      <c r="QWO40" s="106"/>
      <c r="QWP40" s="123"/>
      <c r="QWX40" s="125"/>
      <c r="QXA40" s="15"/>
      <c r="QXB40" s="15"/>
      <c r="QXH40" s="122"/>
      <c r="QXI40" s="123"/>
      <c r="QXJ40" s="106"/>
      <c r="QXK40" s="123"/>
      <c r="QXS40" s="125"/>
      <c r="QXV40" s="15"/>
      <c r="QXW40" s="15"/>
      <c r="QYC40" s="122"/>
      <c r="QYD40" s="123"/>
      <c r="QYE40" s="106"/>
      <c r="QYF40" s="123"/>
      <c r="QYN40" s="125"/>
      <c r="QYQ40" s="15"/>
      <c r="QYR40" s="15"/>
      <c r="QYX40" s="122"/>
      <c r="QYY40" s="123"/>
      <c r="QYZ40" s="106"/>
      <c r="QZA40" s="123"/>
      <c r="QZI40" s="125"/>
      <c r="QZL40" s="15"/>
      <c r="QZM40" s="15"/>
      <c r="QZS40" s="122"/>
      <c r="QZT40" s="123"/>
      <c r="QZU40" s="106"/>
      <c r="QZV40" s="123"/>
      <c r="RAD40" s="125"/>
      <c r="RAG40" s="15"/>
      <c r="RAH40" s="15"/>
      <c r="RAN40" s="122"/>
      <c r="RAO40" s="123"/>
      <c r="RAP40" s="106"/>
      <c r="RAQ40" s="123"/>
      <c r="RAY40" s="125"/>
      <c r="RBB40" s="15"/>
      <c r="RBC40" s="15"/>
      <c r="RBI40" s="122"/>
      <c r="RBJ40" s="123"/>
      <c r="RBK40" s="106"/>
      <c r="RBL40" s="123"/>
      <c r="RBT40" s="125"/>
      <c r="RBW40" s="15"/>
      <c r="RBX40" s="15"/>
      <c r="RCD40" s="122"/>
      <c r="RCE40" s="123"/>
      <c r="RCF40" s="106"/>
      <c r="RCG40" s="123"/>
      <c r="RCO40" s="125"/>
      <c r="RCR40" s="15"/>
      <c r="RCS40" s="15"/>
      <c r="RCY40" s="122"/>
      <c r="RCZ40" s="123"/>
      <c r="RDA40" s="106"/>
      <c r="RDB40" s="123"/>
      <c r="RDJ40" s="125"/>
      <c r="RDM40" s="15"/>
      <c r="RDN40" s="15"/>
      <c r="RDT40" s="122"/>
      <c r="RDU40" s="123"/>
      <c r="RDV40" s="106"/>
      <c r="RDW40" s="123"/>
      <c r="REE40" s="125"/>
      <c r="REH40" s="15"/>
      <c r="REI40" s="15"/>
      <c r="REO40" s="122"/>
      <c r="REP40" s="123"/>
      <c r="REQ40" s="106"/>
      <c r="RER40" s="123"/>
      <c r="REZ40" s="125"/>
      <c r="RFC40" s="15"/>
      <c r="RFD40" s="15"/>
      <c r="RFJ40" s="122"/>
      <c r="RFK40" s="123"/>
      <c r="RFL40" s="106"/>
      <c r="RFM40" s="123"/>
      <c r="RFU40" s="125"/>
      <c r="RFX40" s="15"/>
      <c r="RFY40" s="15"/>
      <c r="RGE40" s="122"/>
      <c r="RGF40" s="123"/>
      <c r="RGG40" s="106"/>
      <c r="RGH40" s="123"/>
      <c r="RGP40" s="125"/>
      <c r="RGS40" s="15"/>
      <c r="RGT40" s="15"/>
      <c r="RGZ40" s="122"/>
      <c r="RHA40" s="123"/>
      <c r="RHB40" s="106"/>
      <c r="RHC40" s="123"/>
      <c r="RHK40" s="125"/>
      <c r="RHN40" s="15"/>
      <c r="RHO40" s="15"/>
      <c r="RHU40" s="122"/>
      <c r="RHV40" s="123"/>
      <c r="RHW40" s="106"/>
      <c r="RHX40" s="123"/>
      <c r="RIF40" s="125"/>
      <c r="RII40" s="15"/>
      <c r="RIJ40" s="15"/>
      <c r="RIP40" s="122"/>
      <c r="RIQ40" s="123"/>
      <c r="RIR40" s="106"/>
      <c r="RIS40" s="123"/>
      <c r="RJA40" s="125"/>
      <c r="RJD40" s="15"/>
      <c r="RJE40" s="15"/>
      <c r="RJK40" s="122"/>
      <c r="RJL40" s="123"/>
      <c r="RJM40" s="106"/>
      <c r="RJN40" s="123"/>
      <c r="RJV40" s="125"/>
      <c r="RJY40" s="15"/>
      <c r="RJZ40" s="15"/>
      <c r="RKF40" s="122"/>
      <c r="RKG40" s="123"/>
      <c r="RKH40" s="106"/>
      <c r="RKI40" s="123"/>
      <c r="RKQ40" s="125"/>
      <c r="RKT40" s="15"/>
      <c r="RKU40" s="15"/>
      <c r="RLA40" s="122"/>
      <c r="RLB40" s="123"/>
      <c r="RLC40" s="106"/>
      <c r="RLD40" s="123"/>
      <c r="RLL40" s="125"/>
      <c r="RLO40" s="15"/>
      <c r="RLP40" s="15"/>
      <c r="RLV40" s="122"/>
      <c r="RLW40" s="123"/>
      <c r="RLX40" s="106"/>
      <c r="RLY40" s="123"/>
      <c r="RMG40" s="125"/>
      <c r="RMJ40" s="15"/>
      <c r="RMK40" s="15"/>
      <c r="RMQ40" s="122"/>
      <c r="RMR40" s="123"/>
      <c r="RMS40" s="106"/>
      <c r="RMT40" s="123"/>
      <c r="RNB40" s="125"/>
      <c r="RNE40" s="15"/>
      <c r="RNF40" s="15"/>
      <c r="RNL40" s="122"/>
      <c r="RNM40" s="123"/>
      <c r="RNN40" s="106"/>
      <c r="RNO40" s="123"/>
      <c r="RNW40" s="125"/>
      <c r="RNZ40" s="15"/>
      <c r="ROA40" s="15"/>
      <c r="ROG40" s="122"/>
      <c r="ROH40" s="123"/>
      <c r="ROI40" s="106"/>
      <c r="ROJ40" s="123"/>
      <c r="ROR40" s="125"/>
      <c r="ROU40" s="15"/>
      <c r="ROV40" s="15"/>
      <c r="RPB40" s="122"/>
      <c r="RPC40" s="123"/>
      <c r="RPD40" s="106"/>
      <c r="RPE40" s="123"/>
      <c r="RPM40" s="125"/>
      <c r="RPP40" s="15"/>
      <c r="RPQ40" s="15"/>
      <c r="RPW40" s="122"/>
      <c r="RPX40" s="123"/>
      <c r="RPY40" s="106"/>
      <c r="RPZ40" s="123"/>
      <c r="RQH40" s="125"/>
      <c r="RQK40" s="15"/>
      <c r="RQL40" s="15"/>
      <c r="RQR40" s="122"/>
      <c r="RQS40" s="123"/>
      <c r="RQT40" s="106"/>
      <c r="RQU40" s="123"/>
      <c r="RRC40" s="125"/>
      <c r="RRF40" s="15"/>
      <c r="RRG40" s="15"/>
      <c r="RRM40" s="122"/>
      <c r="RRN40" s="123"/>
      <c r="RRO40" s="106"/>
      <c r="RRP40" s="123"/>
      <c r="RRX40" s="125"/>
      <c r="RSA40" s="15"/>
      <c r="RSB40" s="15"/>
      <c r="RSH40" s="122"/>
      <c r="RSI40" s="123"/>
      <c r="RSJ40" s="106"/>
      <c r="RSK40" s="123"/>
      <c r="RSS40" s="125"/>
      <c r="RSV40" s="15"/>
      <c r="RSW40" s="15"/>
      <c r="RTC40" s="122"/>
      <c r="RTD40" s="123"/>
      <c r="RTE40" s="106"/>
      <c r="RTF40" s="123"/>
      <c r="RTN40" s="125"/>
      <c r="RTQ40" s="15"/>
      <c r="RTR40" s="15"/>
      <c r="RTX40" s="122"/>
      <c r="RTY40" s="123"/>
      <c r="RTZ40" s="106"/>
      <c r="RUA40" s="123"/>
      <c r="RUI40" s="125"/>
      <c r="RUL40" s="15"/>
      <c r="RUM40" s="15"/>
      <c r="RUS40" s="122"/>
      <c r="RUT40" s="123"/>
      <c r="RUU40" s="106"/>
      <c r="RUV40" s="123"/>
      <c r="RVD40" s="125"/>
      <c r="RVG40" s="15"/>
      <c r="RVH40" s="15"/>
      <c r="RVN40" s="122"/>
      <c r="RVO40" s="123"/>
      <c r="RVP40" s="106"/>
      <c r="RVQ40" s="123"/>
      <c r="RVY40" s="125"/>
      <c r="RWB40" s="15"/>
      <c r="RWC40" s="15"/>
      <c r="RWI40" s="122"/>
      <c r="RWJ40" s="123"/>
      <c r="RWK40" s="106"/>
      <c r="RWL40" s="123"/>
      <c r="RWT40" s="125"/>
      <c r="RWW40" s="15"/>
      <c r="RWX40" s="15"/>
      <c r="RXD40" s="122"/>
      <c r="RXE40" s="123"/>
      <c r="RXF40" s="106"/>
      <c r="RXG40" s="123"/>
      <c r="RXO40" s="125"/>
      <c r="RXR40" s="15"/>
      <c r="RXS40" s="15"/>
      <c r="RXY40" s="122"/>
      <c r="RXZ40" s="123"/>
      <c r="RYA40" s="106"/>
      <c r="RYB40" s="123"/>
      <c r="RYJ40" s="125"/>
      <c r="RYM40" s="15"/>
      <c r="RYN40" s="15"/>
      <c r="RYT40" s="122"/>
      <c r="RYU40" s="123"/>
      <c r="RYV40" s="106"/>
      <c r="RYW40" s="123"/>
      <c r="RZE40" s="125"/>
      <c r="RZH40" s="15"/>
      <c r="RZI40" s="15"/>
      <c r="RZO40" s="122"/>
      <c r="RZP40" s="123"/>
      <c r="RZQ40" s="106"/>
      <c r="RZR40" s="123"/>
      <c r="RZZ40" s="125"/>
      <c r="SAC40" s="15"/>
      <c r="SAD40" s="15"/>
      <c r="SAJ40" s="122"/>
      <c r="SAK40" s="123"/>
      <c r="SAL40" s="106"/>
      <c r="SAM40" s="123"/>
      <c r="SAU40" s="125"/>
      <c r="SAX40" s="15"/>
      <c r="SAY40" s="15"/>
      <c r="SBE40" s="122"/>
      <c r="SBF40" s="123"/>
      <c r="SBG40" s="106"/>
      <c r="SBH40" s="123"/>
      <c r="SBP40" s="125"/>
      <c r="SBS40" s="15"/>
      <c r="SBT40" s="15"/>
      <c r="SBZ40" s="122"/>
      <c r="SCA40" s="123"/>
      <c r="SCB40" s="106"/>
      <c r="SCC40" s="123"/>
      <c r="SCK40" s="125"/>
      <c r="SCN40" s="15"/>
      <c r="SCO40" s="15"/>
      <c r="SCU40" s="122"/>
      <c r="SCV40" s="123"/>
      <c r="SCW40" s="106"/>
      <c r="SCX40" s="123"/>
      <c r="SDF40" s="125"/>
      <c r="SDI40" s="15"/>
      <c r="SDJ40" s="15"/>
      <c r="SDP40" s="122"/>
      <c r="SDQ40" s="123"/>
      <c r="SDR40" s="106"/>
      <c r="SDS40" s="123"/>
      <c r="SEA40" s="125"/>
      <c r="SED40" s="15"/>
      <c r="SEE40" s="15"/>
      <c r="SEK40" s="122"/>
      <c r="SEL40" s="123"/>
      <c r="SEM40" s="106"/>
      <c r="SEN40" s="123"/>
      <c r="SEV40" s="125"/>
      <c r="SEY40" s="15"/>
      <c r="SEZ40" s="15"/>
      <c r="SFF40" s="122"/>
      <c r="SFG40" s="123"/>
      <c r="SFH40" s="106"/>
      <c r="SFI40" s="123"/>
      <c r="SFQ40" s="125"/>
      <c r="SFT40" s="15"/>
      <c r="SFU40" s="15"/>
      <c r="SGA40" s="122"/>
      <c r="SGB40" s="123"/>
      <c r="SGC40" s="106"/>
      <c r="SGD40" s="123"/>
      <c r="SGL40" s="125"/>
      <c r="SGO40" s="15"/>
      <c r="SGP40" s="15"/>
      <c r="SGV40" s="122"/>
      <c r="SGW40" s="123"/>
      <c r="SGX40" s="106"/>
      <c r="SGY40" s="123"/>
      <c r="SHG40" s="125"/>
      <c r="SHJ40" s="15"/>
      <c r="SHK40" s="15"/>
      <c r="SHQ40" s="122"/>
      <c r="SHR40" s="123"/>
      <c r="SHS40" s="106"/>
      <c r="SHT40" s="123"/>
      <c r="SIB40" s="125"/>
      <c r="SIE40" s="15"/>
      <c r="SIF40" s="15"/>
      <c r="SIL40" s="122"/>
      <c r="SIM40" s="123"/>
      <c r="SIN40" s="106"/>
      <c r="SIO40" s="123"/>
      <c r="SIW40" s="125"/>
      <c r="SIZ40" s="15"/>
      <c r="SJA40" s="15"/>
      <c r="SJG40" s="122"/>
      <c r="SJH40" s="123"/>
      <c r="SJI40" s="106"/>
      <c r="SJJ40" s="123"/>
      <c r="SJR40" s="125"/>
      <c r="SJU40" s="15"/>
      <c r="SJV40" s="15"/>
      <c r="SKB40" s="122"/>
      <c r="SKC40" s="123"/>
      <c r="SKD40" s="106"/>
      <c r="SKE40" s="123"/>
      <c r="SKM40" s="125"/>
      <c r="SKP40" s="15"/>
      <c r="SKQ40" s="15"/>
      <c r="SKW40" s="122"/>
      <c r="SKX40" s="123"/>
      <c r="SKY40" s="106"/>
      <c r="SKZ40" s="123"/>
      <c r="SLH40" s="125"/>
      <c r="SLK40" s="15"/>
      <c r="SLL40" s="15"/>
      <c r="SLR40" s="122"/>
      <c r="SLS40" s="123"/>
      <c r="SLT40" s="106"/>
      <c r="SLU40" s="123"/>
      <c r="SMC40" s="125"/>
      <c r="SMF40" s="15"/>
      <c r="SMG40" s="15"/>
      <c r="SMM40" s="122"/>
      <c r="SMN40" s="123"/>
      <c r="SMO40" s="106"/>
      <c r="SMP40" s="123"/>
      <c r="SMX40" s="125"/>
      <c r="SNA40" s="15"/>
      <c r="SNB40" s="15"/>
      <c r="SNH40" s="122"/>
      <c r="SNI40" s="123"/>
      <c r="SNJ40" s="106"/>
      <c r="SNK40" s="123"/>
      <c r="SNS40" s="125"/>
      <c r="SNV40" s="15"/>
      <c r="SNW40" s="15"/>
      <c r="SOC40" s="122"/>
      <c r="SOD40" s="123"/>
      <c r="SOE40" s="106"/>
      <c r="SOF40" s="123"/>
      <c r="SON40" s="125"/>
      <c r="SOQ40" s="15"/>
      <c r="SOR40" s="15"/>
      <c r="SOX40" s="122"/>
      <c r="SOY40" s="123"/>
      <c r="SOZ40" s="106"/>
      <c r="SPA40" s="123"/>
      <c r="SPI40" s="125"/>
      <c r="SPL40" s="15"/>
      <c r="SPM40" s="15"/>
      <c r="SPS40" s="122"/>
      <c r="SPT40" s="123"/>
      <c r="SPU40" s="106"/>
      <c r="SPV40" s="123"/>
      <c r="SQD40" s="125"/>
      <c r="SQG40" s="15"/>
      <c r="SQH40" s="15"/>
      <c r="SQN40" s="122"/>
      <c r="SQO40" s="123"/>
      <c r="SQP40" s="106"/>
      <c r="SQQ40" s="123"/>
      <c r="SQY40" s="125"/>
      <c r="SRB40" s="15"/>
      <c r="SRC40" s="15"/>
      <c r="SRI40" s="122"/>
      <c r="SRJ40" s="123"/>
      <c r="SRK40" s="106"/>
      <c r="SRL40" s="123"/>
      <c r="SRT40" s="125"/>
      <c r="SRW40" s="15"/>
      <c r="SRX40" s="15"/>
      <c r="SSD40" s="122"/>
      <c r="SSE40" s="123"/>
      <c r="SSF40" s="106"/>
      <c r="SSG40" s="123"/>
      <c r="SSO40" s="125"/>
      <c r="SSR40" s="15"/>
      <c r="SSS40" s="15"/>
      <c r="SSY40" s="122"/>
      <c r="SSZ40" s="123"/>
      <c r="STA40" s="106"/>
      <c r="STB40" s="123"/>
      <c r="STJ40" s="125"/>
      <c r="STM40" s="15"/>
      <c r="STN40" s="15"/>
      <c r="STT40" s="122"/>
      <c r="STU40" s="123"/>
      <c r="STV40" s="106"/>
      <c r="STW40" s="123"/>
      <c r="SUE40" s="125"/>
      <c r="SUH40" s="15"/>
      <c r="SUI40" s="15"/>
      <c r="SUO40" s="122"/>
      <c r="SUP40" s="123"/>
      <c r="SUQ40" s="106"/>
      <c r="SUR40" s="123"/>
      <c r="SUZ40" s="125"/>
      <c r="SVC40" s="15"/>
      <c r="SVD40" s="15"/>
      <c r="SVJ40" s="122"/>
      <c r="SVK40" s="123"/>
      <c r="SVL40" s="106"/>
      <c r="SVM40" s="123"/>
      <c r="SVU40" s="125"/>
      <c r="SVX40" s="15"/>
      <c r="SVY40" s="15"/>
      <c r="SWE40" s="122"/>
      <c r="SWF40" s="123"/>
      <c r="SWG40" s="106"/>
      <c r="SWH40" s="123"/>
      <c r="SWP40" s="125"/>
      <c r="SWS40" s="15"/>
      <c r="SWT40" s="15"/>
      <c r="SWZ40" s="122"/>
      <c r="SXA40" s="123"/>
      <c r="SXB40" s="106"/>
      <c r="SXC40" s="123"/>
      <c r="SXK40" s="125"/>
      <c r="SXN40" s="15"/>
      <c r="SXO40" s="15"/>
      <c r="SXU40" s="122"/>
      <c r="SXV40" s="123"/>
      <c r="SXW40" s="106"/>
      <c r="SXX40" s="123"/>
      <c r="SYF40" s="125"/>
      <c r="SYI40" s="15"/>
      <c r="SYJ40" s="15"/>
      <c r="SYP40" s="122"/>
      <c r="SYQ40" s="123"/>
      <c r="SYR40" s="106"/>
      <c r="SYS40" s="123"/>
      <c r="SZA40" s="125"/>
      <c r="SZD40" s="15"/>
      <c r="SZE40" s="15"/>
      <c r="SZK40" s="122"/>
      <c r="SZL40" s="123"/>
      <c r="SZM40" s="106"/>
      <c r="SZN40" s="123"/>
      <c r="SZV40" s="125"/>
      <c r="SZY40" s="15"/>
      <c r="SZZ40" s="15"/>
      <c r="TAF40" s="122"/>
      <c r="TAG40" s="123"/>
      <c r="TAH40" s="106"/>
      <c r="TAI40" s="123"/>
      <c r="TAQ40" s="125"/>
      <c r="TAT40" s="15"/>
      <c r="TAU40" s="15"/>
      <c r="TBA40" s="122"/>
      <c r="TBB40" s="123"/>
      <c r="TBC40" s="106"/>
      <c r="TBD40" s="123"/>
      <c r="TBL40" s="125"/>
      <c r="TBO40" s="15"/>
      <c r="TBP40" s="15"/>
      <c r="TBV40" s="122"/>
      <c r="TBW40" s="123"/>
      <c r="TBX40" s="106"/>
      <c r="TBY40" s="123"/>
      <c r="TCG40" s="125"/>
      <c r="TCJ40" s="15"/>
      <c r="TCK40" s="15"/>
      <c r="TCQ40" s="122"/>
      <c r="TCR40" s="123"/>
      <c r="TCS40" s="106"/>
      <c r="TCT40" s="123"/>
      <c r="TDB40" s="125"/>
      <c r="TDE40" s="15"/>
      <c r="TDF40" s="15"/>
      <c r="TDL40" s="122"/>
      <c r="TDM40" s="123"/>
      <c r="TDN40" s="106"/>
      <c r="TDO40" s="123"/>
      <c r="TDW40" s="125"/>
      <c r="TDZ40" s="15"/>
      <c r="TEA40" s="15"/>
      <c r="TEG40" s="122"/>
      <c r="TEH40" s="123"/>
      <c r="TEI40" s="106"/>
      <c r="TEJ40" s="123"/>
      <c r="TER40" s="125"/>
      <c r="TEU40" s="15"/>
      <c r="TEV40" s="15"/>
      <c r="TFB40" s="122"/>
      <c r="TFC40" s="123"/>
      <c r="TFD40" s="106"/>
      <c r="TFE40" s="123"/>
      <c r="TFM40" s="125"/>
      <c r="TFP40" s="15"/>
      <c r="TFQ40" s="15"/>
      <c r="TFW40" s="122"/>
      <c r="TFX40" s="123"/>
      <c r="TFY40" s="106"/>
      <c r="TFZ40" s="123"/>
      <c r="TGH40" s="125"/>
      <c r="TGK40" s="15"/>
      <c r="TGL40" s="15"/>
      <c r="TGR40" s="122"/>
      <c r="TGS40" s="123"/>
      <c r="TGT40" s="106"/>
      <c r="TGU40" s="123"/>
      <c r="THC40" s="125"/>
      <c r="THF40" s="15"/>
      <c r="THG40" s="15"/>
      <c r="THM40" s="122"/>
      <c r="THN40" s="123"/>
      <c r="THO40" s="106"/>
      <c r="THP40" s="123"/>
      <c r="THX40" s="125"/>
      <c r="TIA40" s="15"/>
      <c r="TIB40" s="15"/>
      <c r="TIH40" s="122"/>
      <c r="TII40" s="123"/>
      <c r="TIJ40" s="106"/>
      <c r="TIK40" s="123"/>
      <c r="TIS40" s="125"/>
      <c r="TIV40" s="15"/>
      <c r="TIW40" s="15"/>
      <c r="TJC40" s="122"/>
      <c r="TJD40" s="123"/>
      <c r="TJE40" s="106"/>
      <c r="TJF40" s="123"/>
      <c r="TJN40" s="125"/>
      <c r="TJQ40" s="15"/>
      <c r="TJR40" s="15"/>
      <c r="TJX40" s="122"/>
      <c r="TJY40" s="123"/>
      <c r="TJZ40" s="106"/>
      <c r="TKA40" s="123"/>
      <c r="TKI40" s="125"/>
      <c r="TKL40" s="15"/>
      <c r="TKM40" s="15"/>
      <c r="TKS40" s="122"/>
      <c r="TKT40" s="123"/>
      <c r="TKU40" s="106"/>
      <c r="TKV40" s="123"/>
      <c r="TLD40" s="125"/>
      <c r="TLG40" s="15"/>
      <c r="TLH40" s="15"/>
      <c r="TLN40" s="122"/>
      <c r="TLO40" s="123"/>
      <c r="TLP40" s="106"/>
      <c r="TLQ40" s="123"/>
      <c r="TLY40" s="125"/>
      <c r="TMB40" s="15"/>
      <c r="TMC40" s="15"/>
      <c r="TMI40" s="122"/>
      <c r="TMJ40" s="123"/>
      <c r="TMK40" s="106"/>
      <c r="TML40" s="123"/>
      <c r="TMT40" s="125"/>
      <c r="TMW40" s="15"/>
      <c r="TMX40" s="15"/>
      <c r="TND40" s="122"/>
      <c r="TNE40" s="123"/>
      <c r="TNF40" s="106"/>
      <c r="TNG40" s="123"/>
      <c r="TNO40" s="125"/>
      <c r="TNR40" s="15"/>
      <c r="TNS40" s="15"/>
      <c r="TNY40" s="122"/>
      <c r="TNZ40" s="123"/>
      <c r="TOA40" s="106"/>
      <c r="TOB40" s="123"/>
      <c r="TOJ40" s="125"/>
      <c r="TOM40" s="15"/>
      <c r="TON40" s="15"/>
      <c r="TOT40" s="122"/>
      <c r="TOU40" s="123"/>
      <c r="TOV40" s="106"/>
      <c r="TOW40" s="123"/>
      <c r="TPE40" s="125"/>
      <c r="TPH40" s="15"/>
      <c r="TPI40" s="15"/>
      <c r="TPO40" s="122"/>
      <c r="TPP40" s="123"/>
      <c r="TPQ40" s="106"/>
      <c r="TPR40" s="123"/>
      <c r="TPZ40" s="125"/>
      <c r="TQC40" s="15"/>
      <c r="TQD40" s="15"/>
      <c r="TQJ40" s="122"/>
      <c r="TQK40" s="123"/>
      <c r="TQL40" s="106"/>
      <c r="TQM40" s="123"/>
      <c r="TQU40" s="125"/>
      <c r="TQX40" s="15"/>
      <c r="TQY40" s="15"/>
      <c r="TRE40" s="122"/>
      <c r="TRF40" s="123"/>
      <c r="TRG40" s="106"/>
      <c r="TRH40" s="123"/>
      <c r="TRP40" s="125"/>
      <c r="TRS40" s="15"/>
      <c r="TRT40" s="15"/>
      <c r="TRZ40" s="122"/>
      <c r="TSA40" s="123"/>
      <c r="TSB40" s="106"/>
      <c r="TSC40" s="123"/>
      <c r="TSK40" s="125"/>
      <c r="TSN40" s="15"/>
      <c r="TSO40" s="15"/>
      <c r="TSU40" s="122"/>
      <c r="TSV40" s="123"/>
      <c r="TSW40" s="106"/>
      <c r="TSX40" s="123"/>
      <c r="TTF40" s="125"/>
      <c r="TTI40" s="15"/>
      <c r="TTJ40" s="15"/>
      <c r="TTP40" s="122"/>
      <c r="TTQ40" s="123"/>
      <c r="TTR40" s="106"/>
      <c r="TTS40" s="123"/>
      <c r="TUA40" s="125"/>
      <c r="TUD40" s="15"/>
      <c r="TUE40" s="15"/>
      <c r="TUK40" s="122"/>
      <c r="TUL40" s="123"/>
      <c r="TUM40" s="106"/>
      <c r="TUN40" s="123"/>
      <c r="TUV40" s="125"/>
      <c r="TUY40" s="15"/>
      <c r="TUZ40" s="15"/>
      <c r="TVF40" s="122"/>
      <c r="TVG40" s="123"/>
      <c r="TVH40" s="106"/>
      <c r="TVI40" s="123"/>
      <c r="TVQ40" s="125"/>
      <c r="TVT40" s="15"/>
      <c r="TVU40" s="15"/>
      <c r="TWA40" s="122"/>
      <c r="TWB40" s="123"/>
      <c r="TWC40" s="106"/>
      <c r="TWD40" s="123"/>
      <c r="TWL40" s="125"/>
      <c r="TWO40" s="15"/>
      <c r="TWP40" s="15"/>
      <c r="TWV40" s="122"/>
      <c r="TWW40" s="123"/>
      <c r="TWX40" s="106"/>
      <c r="TWY40" s="123"/>
      <c r="TXG40" s="125"/>
      <c r="TXJ40" s="15"/>
      <c r="TXK40" s="15"/>
      <c r="TXQ40" s="122"/>
      <c r="TXR40" s="123"/>
      <c r="TXS40" s="106"/>
      <c r="TXT40" s="123"/>
      <c r="TYB40" s="125"/>
      <c r="TYE40" s="15"/>
      <c r="TYF40" s="15"/>
      <c r="TYL40" s="122"/>
      <c r="TYM40" s="123"/>
      <c r="TYN40" s="106"/>
      <c r="TYO40" s="123"/>
      <c r="TYW40" s="125"/>
      <c r="TYZ40" s="15"/>
      <c r="TZA40" s="15"/>
      <c r="TZG40" s="122"/>
      <c r="TZH40" s="123"/>
      <c r="TZI40" s="106"/>
      <c r="TZJ40" s="123"/>
      <c r="TZR40" s="125"/>
      <c r="TZU40" s="15"/>
      <c r="TZV40" s="15"/>
      <c r="UAB40" s="122"/>
      <c r="UAC40" s="123"/>
      <c r="UAD40" s="106"/>
      <c r="UAE40" s="123"/>
      <c r="UAM40" s="125"/>
      <c r="UAP40" s="15"/>
      <c r="UAQ40" s="15"/>
      <c r="UAW40" s="122"/>
      <c r="UAX40" s="123"/>
      <c r="UAY40" s="106"/>
      <c r="UAZ40" s="123"/>
      <c r="UBH40" s="125"/>
      <c r="UBK40" s="15"/>
      <c r="UBL40" s="15"/>
      <c r="UBR40" s="122"/>
      <c r="UBS40" s="123"/>
      <c r="UBT40" s="106"/>
      <c r="UBU40" s="123"/>
      <c r="UCC40" s="125"/>
      <c r="UCF40" s="15"/>
      <c r="UCG40" s="15"/>
      <c r="UCM40" s="122"/>
      <c r="UCN40" s="123"/>
      <c r="UCO40" s="106"/>
      <c r="UCP40" s="123"/>
      <c r="UCX40" s="125"/>
      <c r="UDA40" s="15"/>
      <c r="UDB40" s="15"/>
      <c r="UDH40" s="122"/>
      <c r="UDI40" s="123"/>
      <c r="UDJ40" s="106"/>
      <c r="UDK40" s="123"/>
      <c r="UDS40" s="125"/>
      <c r="UDV40" s="15"/>
      <c r="UDW40" s="15"/>
      <c r="UEC40" s="122"/>
      <c r="UED40" s="123"/>
      <c r="UEE40" s="106"/>
      <c r="UEF40" s="123"/>
      <c r="UEN40" s="125"/>
      <c r="UEQ40" s="15"/>
      <c r="UER40" s="15"/>
      <c r="UEX40" s="122"/>
      <c r="UEY40" s="123"/>
      <c r="UEZ40" s="106"/>
      <c r="UFA40" s="123"/>
      <c r="UFI40" s="125"/>
      <c r="UFL40" s="15"/>
      <c r="UFM40" s="15"/>
      <c r="UFS40" s="122"/>
      <c r="UFT40" s="123"/>
      <c r="UFU40" s="106"/>
      <c r="UFV40" s="123"/>
      <c r="UGD40" s="125"/>
      <c r="UGG40" s="15"/>
      <c r="UGH40" s="15"/>
      <c r="UGN40" s="122"/>
      <c r="UGO40" s="123"/>
      <c r="UGP40" s="106"/>
      <c r="UGQ40" s="123"/>
      <c r="UGY40" s="125"/>
      <c r="UHB40" s="15"/>
      <c r="UHC40" s="15"/>
      <c r="UHI40" s="122"/>
      <c r="UHJ40" s="123"/>
      <c r="UHK40" s="106"/>
      <c r="UHL40" s="123"/>
      <c r="UHT40" s="125"/>
      <c r="UHW40" s="15"/>
      <c r="UHX40" s="15"/>
      <c r="UID40" s="122"/>
      <c r="UIE40" s="123"/>
      <c r="UIF40" s="106"/>
      <c r="UIG40" s="123"/>
      <c r="UIO40" s="125"/>
      <c r="UIR40" s="15"/>
      <c r="UIS40" s="15"/>
      <c r="UIY40" s="122"/>
      <c r="UIZ40" s="123"/>
      <c r="UJA40" s="106"/>
      <c r="UJB40" s="123"/>
      <c r="UJJ40" s="125"/>
      <c r="UJM40" s="15"/>
      <c r="UJN40" s="15"/>
      <c r="UJT40" s="122"/>
      <c r="UJU40" s="123"/>
      <c r="UJV40" s="106"/>
      <c r="UJW40" s="123"/>
      <c r="UKE40" s="125"/>
      <c r="UKH40" s="15"/>
      <c r="UKI40" s="15"/>
      <c r="UKO40" s="122"/>
      <c r="UKP40" s="123"/>
      <c r="UKQ40" s="106"/>
      <c r="UKR40" s="123"/>
      <c r="UKZ40" s="125"/>
      <c r="ULC40" s="15"/>
      <c r="ULD40" s="15"/>
      <c r="ULJ40" s="122"/>
      <c r="ULK40" s="123"/>
      <c r="ULL40" s="106"/>
      <c r="ULM40" s="123"/>
      <c r="ULU40" s="125"/>
      <c r="ULX40" s="15"/>
      <c r="ULY40" s="15"/>
      <c r="UME40" s="122"/>
      <c r="UMF40" s="123"/>
      <c r="UMG40" s="106"/>
      <c r="UMH40" s="123"/>
      <c r="UMP40" s="125"/>
      <c r="UMS40" s="15"/>
      <c r="UMT40" s="15"/>
      <c r="UMZ40" s="122"/>
      <c r="UNA40" s="123"/>
      <c r="UNB40" s="106"/>
      <c r="UNC40" s="123"/>
      <c r="UNK40" s="125"/>
      <c r="UNN40" s="15"/>
      <c r="UNO40" s="15"/>
      <c r="UNU40" s="122"/>
      <c r="UNV40" s="123"/>
      <c r="UNW40" s="106"/>
      <c r="UNX40" s="123"/>
      <c r="UOF40" s="125"/>
      <c r="UOI40" s="15"/>
      <c r="UOJ40" s="15"/>
      <c r="UOP40" s="122"/>
      <c r="UOQ40" s="123"/>
      <c r="UOR40" s="106"/>
      <c r="UOS40" s="123"/>
      <c r="UPA40" s="125"/>
      <c r="UPD40" s="15"/>
      <c r="UPE40" s="15"/>
      <c r="UPK40" s="122"/>
      <c r="UPL40" s="123"/>
      <c r="UPM40" s="106"/>
      <c r="UPN40" s="123"/>
      <c r="UPV40" s="125"/>
      <c r="UPY40" s="15"/>
      <c r="UPZ40" s="15"/>
      <c r="UQF40" s="122"/>
      <c r="UQG40" s="123"/>
      <c r="UQH40" s="106"/>
      <c r="UQI40" s="123"/>
      <c r="UQQ40" s="125"/>
      <c r="UQT40" s="15"/>
      <c r="UQU40" s="15"/>
      <c r="URA40" s="122"/>
      <c r="URB40" s="123"/>
      <c r="URC40" s="106"/>
      <c r="URD40" s="123"/>
      <c r="URL40" s="125"/>
      <c r="URO40" s="15"/>
      <c r="URP40" s="15"/>
      <c r="URV40" s="122"/>
      <c r="URW40" s="123"/>
      <c r="URX40" s="106"/>
      <c r="URY40" s="123"/>
      <c r="USG40" s="125"/>
      <c r="USJ40" s="15"/>
      <c r="USK40" s="15"/>
      <c r="USQ40" s="122"/>
      <c r="USR40" s="123"/>
      <c r="USS40" s="106"/>
      <c r="UST40" s="123"/>
      <c r="UTB40" s="125"/>
      <c r="UTE40" s="15"/>
      <c r="UTF40" s="15"/>
      <c r="UTL40" s="122"/>
      <c r="UTM40" s="123"/>
      <c r="UTN40" s="106"/>
      <c r="UTO40" s="123"/>
      <c r="UTW40" s="125"/>
      <c r="UTZ40" s="15"/>
      <c r="UUA40" s="15"/>
      <c r="UUG40" s="122"/>
      <c r="UUH40" s="123"/>
      <c r="UUI40" s="106"/>
      <c r="UUJ40" s="123"/>
      <c r="UUR40" s="125"/>
      <c r="UUU40" s="15"/>
      <c r="UUV40" s="15"/>
      <c r="UVB40" s="122"/>
      <c r="UVC40" s="123"/>
      <c r="UVD40" s="106"/>
      <c r="UVE40" s="123"/>
      <c r="UVM40" s="125"/>
      <c r="UVP40" s="15"/>
      <c r="UVQ40" s="15"/>
      <c r="UVW40" s="122"/>
      <c r="UVX40" s="123"/>
      <c r="UVY40" s="106"/>
      <c r="UVZ40" s="123"/>
      <c r="UWH40" s="125"/>
      <c r="UWK40" s="15"/>
      <c r="UWL40" s="15"/>
      <c r="UWR40" s="122"/>
      <c r="UWS40" s="123"/>
      <c r="UWT40" s="106"/>
      <c r="UWU40" s="123"/>
      <c r="UXC40" s="125"/>
      <c r="UXF40" s="15"/>
      <c r="UXG40" s="15"/>
      <c r="UXM40" s="122"/>
      <c r="UXN40" s="123"/>
      <c r="UXO40" s="106"/>
      <c r="UXP40" s="123"/>
      <c r="UXX40" s="125"/>
      <c r="UYA40" s="15"/>
      <c r="UYB40" s="15"/>
      <c r="UYH40" s="122"/>
      <c r="UYI40" s="123"/>
      <c r="UYJ40" s="106"/>
      <c r="UYK40" s="123"/>
      <c r="UYS40" s="125"/>
      <c r="UYV40" s="15"/>
      <c r="UYW40" s="15"/>
      <c r="UZC40" s="122"/>
      <c r="UZD40" s="123"/>
      <c r="UZE40" s="106"/>
      <c r="UZF40" s="123"/>
      <c r="UZN40" s="125"/>
      <c r="UZQ40" s="15"/>
      <c r="UZR40" s="15"/>
      <c r="UZX40" s="122"/>
      <c r="UZY40" s="123"/>
      <c r="UZZ40" s="106"/>
      <c r="VAA40" s="123"/>
      <c r="VAI40" s="125"/>
      <c r="VAL40" s="15"/>
      <c r="VAM40" s="15"/>
      <c r="VAS40" s="122"/>
      <c r="VAT40" s="123"/>
      <c r="VAU40" s="106"/>
      <c r="VAV40" s="123"/>
      <c r="VBD40" s="125"/>
      <c r="VBG40" s="15"/>
      <c r="VBH40" s="15"/>
      <c r="VBN40" s="122"/>
      <c r="VBO40" s="123"/>
      <c r="VBP40" s="106"/>
      <c r="VBQ40" s="123"/>
      <c r="VBY40" s="125"/>
      <c r="VCB40" s="15"/>
      <c r="VCC40" s="15"/>
      <c r="VCI40" s="122"/>
      <c r="VCJ40" s="123"/>
      <c r="VCK40" s="106"/>
      <c r="VCL40" s="123"/>
      <c r="VCT40" s="125"/>
      <c r="VCW40" s="15"/>
      <c r="VCX40" s="15"/>
      <c r="VDD40" s="122"/>
      <c r="VDE40" s="123"/>
      <c r="VDF40" s="106"/>
      <c r="VDG40" s="123"/>
      <c r="VDO40" s="125"/>
      <c r="VDR40" s="15"/>
      <c r="VDS40" s="15"/>
      <c r="VDY40" s="122"/>
      <c r="VDZ40" s="123"/>
      <c r="VEA40" s="106"/>
      <c r="VEB40" s="123"/>
      <c r="VEJ40" s="125"/>
      <c r="VEM40" s="15"/>
      <c r="VEN40" s="15"/>
      <c r="VET40" s="122"/>
      <c r="VEU40" s="123"/>
      <c r="VEV40" s="106"/>
      <c r="VEW40" s="123"/>
      <c r="VFE40" s="125"/>
      <c r="VFH40" s="15"/>
      <c r="VFI40" s="15"/>
      <c r="VFO40" s="122"/>
      <c r="VFP40" s="123"/>
      <c r="VFQ40" s="106"/>
      <c r="VFR40" s="123"/>
      <c r="VFZ40" s="125"/>
      <c r="VGC40" s="15"/>
      <c r="VGD40" s="15"/>
      <c r="VGJ40" s="122"/>
      <c r="VGK40" s="123"/>
      <c r="VGL40" s="106"/>
      <c r="VGM40" s="123"/>
      <c r="VGU40" s="125"/>
      <c r="VGX40" s="15"/>
      <c r="VGY40" s="15"/>
      <c r="VHE40" s="122"/>
      <c r="VHF40" s="123"/>
      <c r="VHG40" s="106"/>
      <c r="VHH40" s="123"/>
      <c r="VHP40" s="125"/>
      <c r="VHS40" s="15"/>
      <c r="VHT40" s="15"/>
      <c r="VHZ40" s="122"/>
      <c r="VIA40" s="123"/>
      <c r="VIB40" s="106"/>
      <c r="VIC40" s="123"/>
      <c r="VIK40" s="125"/>
      <c r="VIN40" s="15"/>
      <c r="VIO40" s="15"/>
      <c r="VIU40" s="122"/>
      <c r="VIV40" s="123"/>
      <c r="VIW40" s="106"/>
      <c r="VIX40" s="123"/>
      <c r="VJF40" s="125"/>
      <c r="VJI40" s="15"/>
      <c r="VJJ40" s="15"/>
      <c r="VJP40" s="122"/>
      <c r="VJQ40" s="123"/>
      <c r="VJR40" s="106"/>
      <c r="VJS40" s="123"/>
      <c r="VKA40" s="125"/>
      <c r="VKD40" s="15"/>
      <c r="VKE40" s="15"/>
      <c r="VKK40" s="122"/>
      <c r="VKL40" s="123"/>
      <c r="VKM40" s="106"/>
      <c r="VKN40" s="123"/>
      <c r="VKV40" s="125"/>
      <c r="VKY40" s="15"/>
      <c r="VKZ40" s="15"/>
      <c r="VLF40" s="122"/>
      <c r="VLG40" s="123"/>
      <c r="VLH40" s="106"/>
      <c r="VLI40" s="123"/>
      <c r="VLQ40" s="125"/>
      <c r="VLT40" s="15"/>
      <c r="VLU40" s="15"/>
      <c r="VMA40" s="122"/>
      <c r="VMB40" s="123"/>
      <c r="VMC40" s="106"/>
      <c r="VMD40" s="123"/>
      <c r="VML40" s="125"/>
      <c r="VMO40" s="15"/>
      <c r="VMP40" s="15"/>
      <c r="VMV40" s="122"/>
      <c r="VMW40" s="123"/>
      <c r="VMX40" s="106"/>
      <c r="VMY40" s="123"/>
      <c r="VNG40" s="125"/>
      <c r="VNJ40" s="15"/>
      <c r="VNK40" s="15"/>
      <c r="VNQ40" s="122"/>
      <c r="VNR40" s="123"/>
      <c r="VNS40" s="106"/>
      <c r="VNT40" s="123"/>
      <c r="VOB40" s="125"/>
      <c r="VOE40" s="15"/>
      <c r="VOF40" s="15"/>
      <c r="VOL40" s="122"/>
      <c r="VOM40" s="123"/>
      <c r="VON40" s="106"/>
      <c r="VOO40" s="123"/>
      <c r="VOW40" s="125"/>
      <c r="VOZ40" s="15"/>
      <c r="VPA40" s="15"/>
      <c r="VPG40" s="122"/>
      <c r="VPH40" s="123"/>
      <c r="VPI40" s="106"/>
      <c r="VPJ40" s="123"/>
      <c r="VPR40" s="125"/>
      <c r="VPU40" s="15"/>
      <c r="VPV40" s="15"/>
      <c r="VQB40" s="122"/>
      <c r="VQC40" s="123"/>
      <c r="VQD40" s="106"/>
      <c r="VQE40" s="123"/>
      <c r="VQM40" s="125"/>
      <c r="VQP40" s="15"/>
      <c r="VQQ40" s="15"/>
      <c r="VQW40" s="122"/>
      <c r="VQX40" s="123"/>
      <c r="VQY40" s="106"/>
      <c r="VQZ40" s="123"/>
      <c r="VRH40" s="125"/>
      <c r="VRK40" s="15"/>
      <c r="VRL40" s="15"/>
      <c r="VRR40" s="122"/>
      <c r="VRS40" s="123"/>
      <c r="VRT40" s="106"/>
      <c r="VRU40" s="123"/>
      <c r="VSC40" s="125"/>
      <c r="VSF40" s="15"/>
      <c r="VSG40" s="15"/>
      <c r="VSM40" s="122"/>
      <c r="VSN40" s="123"/>
      <c r="VSO40" s="106"/>
      <c r="VSP40" s="123"/>
      <c r="VSX40" s="125"/>
      <c r="VTA40" s="15"/>
      <c r="VTB40" s="15"/>
      <c r="VTH40" s="122"/>
      <c r="VTI40" s="123"/>
      <c r="VTJ40" s="106"/>
      <c r="VTK40" s="123"/>
      <c r="VTS40" s="125"/>
      <c r="VTV40" s="15"/>
      <c r="VTW40" s="15"/>
      <c r="VUC40" s="122"/>
      <c r="VUD40" s="123"/>
      <c r="VUE40" s="106"/>
      <c r="VUF40" s="123"/>
      <c r="VUN40" s="125"/>
      <c r="VUQ40" s="15"/>
      <c r="VUR40" s="15"/>
      <c r="VUX40" s="122"/>
      <c r="VUY40" s="123"/>
      <c r="VUZ40" s="106"/>
      <c r="VVA40" s="123"/>
      <c r="VVI40" s="125"/>
      <c r="VVL40" s="15"/>
      <c r="VVM40" s="15"/>
      <c r="VVS40" s="122"/>
      <c r="VVT40" s="123"/>
      <c r="VVU40" s="106"/>
      <c r="VVV40" s="123"/>
      <c r="VWD40" s="125"/>
      <c r="VWG40" s="15"/>
      <c r="VWH40" s="15"/>
      <c r="VWN40" s="122"/>
      <c r="VWO40" s="123"/>
      <c r="VWP40" s="106"/>
      <c r="VWQ40" s="123"/>
      <c r="VWY40" s="125"/>
      <c r="VXB40" s="15"/>
      <c r="VXC40" s="15"/>
      <c r="VXI40" s="122"/>
      <c r="VXJ40" s="123"/>
      <c r="VXK40" s="106"/>
      <c r="VXL40" s="123"/>
      <c r="VXT40" s="125"/>
      <c r="VXW40" s="15"/>
      <c r="VXX40" s="15"/>
      <c r="VYD40" s="122"/>
      <c r="VYE40" s="123"/>
      <c r="VYF40" s="106"/>
      <c r="VYG40" s="123"/>
      <c r="VYO40" s="125"/>
      <c r="VYR40" s="15"/>
      <c r="VYS40" s="15"/>
      <c r="VYY40" s="122"/>
      <c r="VYZ40" s="123"/>
      <c r="VZA40" s="106"/>
      <c r="VZB40" s="123"/>
      <c r="VZJ40" s="125"/>
      <c r="VZM40" s="15"/>
      <c r="VZN40" s="15"/>
      <c r="VZT40" s="122"/>
      <c r="VZU40" s="123"/>
      <c r="VZV40" s="106"/>
      <c r="VZW40" s="123"/>
      <c r="WAE40" s="125"/>
      <c r="WAH40" s="15"/>
      <c r="WAI40" s="15"/>
      <c r="WAO40" s="122"/>
      <c r="WAP40" s="123"/>
      <c r="WAQ40" s="106"/>
      <c r="WAR40" s="123"/>
      <c r="WAZ40" s="125"/>
      <c r="WBC40" s="15"/>
      <c r="WBD40" s="15"/>
      <c r="WBJ40" s="122"/>
      <c r="WBK40" s="123"/>
      <c r="WBL40" s="106"/>
      <c r="WBM40" s="123"/>
      <c r="WBU40" s="125"/>
      <c r="WBX40" s="15"/>
      <c r="WBY40" s="15"/>
      <c r="WCE40" s="122"/>
      <c r="WCF40" s="123"/>
      <c r="WCG40" s="106"/>
      <c r="WCH40" s="123"/>
      <c r="WCP40" s="125"/>
      <c r="WCS40" s="15"/>
      <c r="WCT40" s="15"/>
      <c r="WCZ40" s="122"/>
      <c r="WDA40" s="123"/>
      <c r="WDB40" s="106"/>
      <c r="WDC40" s="123"/>
      <c r="WDK40" s="125"/>
      <c r="WDN40" s="15"/>
      <c r="WDO40" s="15"/>
      <c r="WDU40" s="122"/>
      <c r="WDV40" s="123"/>
      <c r="WDW40" s="106"/>
      <c r="WDX40" s="123"/>
      <c r="WEF40" s="125"/>
      <c r="WEI40" s="15"/>
      <c r="WEJ40" s="15"/>
      <c r="WEP40" s="122"/>
      <c r="WEQ40" s="123"/>
      <c r="WER40" s="106"/>
      <c r="WES40" s="123"/>
      <c r="WFA40" s="125"/>
      <c r="WFD40" s="15"/>
      <c r="WFE40" s="15"/>
      <c r="WFK40" s="122"/>
      <c r="WFL40" s="123"/>
      <c r="WFM40" s="106"/>
      <c r="WFN40" s="123"/>
      <c r="WFV40" s="125"/>
      <c r="WFY40" s="15"/>
      <c r="WFZ40" s="15"/>
      <c r="WGF40" s="122"/>
      <c r="WGG40" s="123"/>
      <c r="WGH40" s="106"/>
      <c r="WGI40" s="123"/>
      <c r="WGQ40" s="125"/>
      <c r="WGT40" s="15"/>
      <c r="WGU40" s="15"/>
      <c r="WHA40" s="122"/>
      <c r="WHB40" s="123"/>
      <c r="WHC40" s="106"/>
      <c r="WHD40" s="123"/>
      <c r="WHL40" s="125"/>
      <c r="WHO40" s="15"/>
      <c r="WHP40" s="15"/>
      <c r="WHV40" s="122"/>
      <c r="WHW40" s="123"/>
      <c r="WHX40" s="106"/>
      <c r="WHY40" s="123"/>
      <c r="WIG40" s="125"/>
      <c r="WIJ40" s="15"/>
      <c r="WIK40" s="15"/>
      <c r="WIQ40" s="122"/>
      <c r="WIR40" s="123"/>
      <c r="WIS40" s="106"/>
      <c r="WIT40" s="123"/>
      <c r="WJB40" s="125"/>
      <c r="WJE40" s="15"/>
      <c r="WJF40" s="15"/>
      <c r="WJL40" s="122"/>
      <c r="WJM40" s="123"/>
      <c r="WJN40" s="106"/>
      <c r="WJO40" s="123"/>
      <c r="WJW40" s="125"/>
      <c r="WJZ40" s="15"/>
      <c r="WKA40" s="15"/>
      <c r="WKG40" s="122"/>
      <c r="WKH40" s="123"/>
      <c r="WKI40" s="106"/>
      <c r="WKJ40" s="123"/>
      <c r="WKR40" s="125"/>
      <c r="WKU40" s="15"/>
      <c r="WKV40" s="15"/>
      <c r="WLB40" s="122"/>
      <c r="WLC40" s="123"/>
      <c r="WLD40" s="106"/>
      <c r="WLE40" s="123"/>
      <c r="WLM40" s="125"/>
      <c r="WLP40" s="15"/>
      <c r="WLQ40" s="15"/>
      <c r="WLW40" s="122"/>
      <c r="WLX40" s="123"/>
      <c r="WLY40" s="106"/>
      <c r="WLZ40" s="123"/>
      <c r="WMH40" s="125"/>
      <c r="WMK40" s="15"/>
      <c r="WML40" s="15"/>
      <c r="WMR40" s="122"/>
      <c r="WMS40" s="123"/>
      <c r="WMT40" s="106"/>
      <c r="WMU40" s="123"/>
      <c r="WNC40" s="125"/>
      <c r="WNF40" s="15"/>
      <c r="WNG40" s="15"/>
      <c r="WNM40" s="122"/>
      <c r="WNN40" s="123"/>
      <c r="WNO40" s="106"/>
      <c r="WNP40" s="123"/>
      <c r="WNX40" s="125"/>
      <c r="WOA40" s="15"/>
      <c r="WOB40" s="15"/>
      <c r="WOH40" s="122"/>
      <c r="WOI40" s="123"/>
      <c r="WOJ40" s="106"/>
      <c r="WOK40" s="123"/>
      <c r="WOS40" s="125"/>
      <c r="WOV40" s="15"/>
      <c r="WOW40" s="15"/>
      <c r="WPC40" s="122"/>
      <c r="WPD40" s="123"/>
      <c r="WPE40" s="106"/>
      <c r="WPF40" s="123"/>
      <c r="WPN40" s="125"/>
      <c r="WPQ40" s="15"/>
      <c r="WPR40" s="15"/>
      <c r="WPX40" s="122"/>
      <c r="WPY40" s="123"/>
      <c r="WPZ40" s="106"/>
      <c r="WQA40" s="123"/>
      <c r="WQI40" s="125"/>
      <c r="WQL40" s="15"/>
      <c r="WQM40" s="15"/>
      <c r="WQS40" s="122"/>
      <c r="WQT40" s="123"/>
      <c r="WQU40" s="106"/>
      <c r="WQV40" s="123"/>
      <c r="WRD40" s="125"/>
      <c r="WRG40" s="15"/>
      <c r="WRH40" s="15"/>
      <c r="WRN40" s="122"/>
      <c r="WRO40" s="123"/>
      <c r="WRP40" s="106"/>
      <c r="WRQ40" s="123"/>
      <c r="WRY40" s="125"/>
      <c r="WSB40" s="15"/>
      <c r="WSC40" s="15"/>
      <c r="WSI40" s="122"/>
      <c r="WSJ40" s="123"/>
      <c r="WSK40" s="106"/>
      <c r="WSL40" s="123"/>
      <c r="WST40" s="125"/>
      <c r="WSW40" s="15"/>
      <c r="WSX40" s="15"/>
      <c r="WTD40" s="122"/>
      <c r="WTE40" s="123"/>
      <c r="WTF40" s="106"/>
      <c r="WTG40" s="123"/>
      <c r="WTO40" s="125"/>
      <c r="WTR40" s="15"/>
      <c r="WTS40" s="15"/>
      <c r="WTY40" s="122"/>
      <c r="WTZ40" s="123"/>
      <c r="WUA40" s="106"/>
      <c r="WUB40" s="123"/>
      <c r="WUJ40" s="125"/>
      <c r="WUM40" s="15"/>
      <c r="WUN40" s="15"/>
      <c r="WUT40" s="122"/>
      <c r="WUU40" s="123"/>
      <c r="WUV40" s="106"/>
      <c r="WUW40" s="123"/>
      <c r="WVE40" s="125"/>
      <c r="WVH40" s="15"/>
      <c r="WVI40" s="15"/>
      <c r="WVO40" s="122"/>
      <c r="WVP40" s="123"/>
      <c r="WVQ40" s="106"/>
      <c r="WVR40" s="123"/>
      <c r="WVZ40" s="125"/>
      <c r="WWC40" s="15"/>
      <c r="WWD40" s="15"/>
      <c r="WWJ40" s="122"/>
      <c r="WWK40" s="123"/>
      <c r="WWL40" s="106"/>
      <c r="WWM40" s="123"/>
      <c r="WWU40" s="125"/>
      <c r="WWX40" s="15"/>
      <c r="WWY40" s="15"/>
      <c r="WXE40" s="122"/>
      <c r="WXF40" s="123"/>
      <c r="WXG40" s="106"/>
      <c r="WXH40" s="123"/>
      <c r="WXP40" s="125"/>
      <c r="WXS40" s="15"/>
      <c r="WXT40" s="15"/>
      <c r="WXZ40" s="122"/>
      <c r="WYA40" s="123"/>
      <c r="WYB40" s="106"/>
      <c r="WYC40" s="123"/>
      <c r="WYK40" s="125"/>
      <c r="WYN40" s="15"/>
      <c r="WYO40" s="15"/>
      <c r="WYU40" s="122"/>
      <c r="WYV40" s="123"/>
      <c r="WYW40" s="106"/>
      <c r="WYX40" s="123"/>
      <c r="WZF40" s="125"/>
      <c r="WZI40" s="15"/>
      <c r="WZJ40" s="15"/>
      <c r="WZP40" s="122"/>
      <c r="WZQ40" s="123"/>
      <c r="WZR40" s="106"/>
      <c r="WZS40" s="123"/>
      <c r="XAA40" s="125"/>
      <c r="XAD40" s="15"/>
      <c r="XAE40" s="15"/>
      <c r="XAK40" s="122"/>
      <c r="XAL40" s="123"/>
      <c r="XAM40" s="106"/>
      <c r="XAN40" s="123"/>
      <c r="XAV40" s="125"/>
      <c r="XAY40" s="15"/>
      <c r="XAZ40" s="15"/>
      <c r="XBF40" s="122"/>
      <c r="XBG40" s="123"/>
      <c r="XBH40" s="106"/>
      <c r="XBI40" s="123"/>
      <c r="XBQ40" s="125"/>
      <c r="XBT40" s="15"/>
      <c r="XBU40" s="15"/>
      <c r="XCA40" s="122"/>
      <c r="XCB40" s="123"/>
      <c r="XCC40" s="106"/>
      <c r="XCD40" s="123"/>
      <c r="XCL40" s="125"/>
      <c r="XCO40" s="15"/>
      <c r="XCP40" s="15"/>
      <c r="XCV40" s="122"/>
      <c r="XCW40" s="123"/>
      <c r="XCX40" s="106"/>
      <c r="XCY40" s="123"/>
      <c r="XDG40" s="125"/>
      <c r="XDJ40" s="15"/>
      <c r="XDK40" s="15"/>
      <c r="XDQ40" s="122"/>
      <c r="XDR40" s="123"/>
      <c r="XDS40" s="106"/>
      <c r="XDT40" s="123"/>
      <c r="XEB40" s="125"/>
      <c r="XEE40" s="15"/>
      <c r="XEF40" s="15"/>
      <c r="XEL40" s="122"/>
      <c r="XEM40" s="123"/>
      <c r="XEN40" s="106"/>
      <c r="XEO40" s="123"/>
      <c r="XEW40" s="125"/>
      <c r="XEZ40" s="15"/>
      <c r="XFA40" s="15"/>
    </row>
    <row r="41" spans="1:1018 1026:2047 2055:3067 3073:4096 4102:5113 5121:6142 6150:8191 8197:9216 9219:10237 10245:12286 12292:13311 13314:14332 14340:16381" s="115" customFormat="1" x14ac:dyDescent="0.25">
      <c r="A41" s="17"/>
      <c r="B41" s="139">
        <v>534</v>
      </c>
      <c r="C41" s="115" t="s">
        <v>21</v>
      </c>
      <c r="D41" s="114" t="s">
        <v>471</v>
      </c>
      <c r="E41" s="115">
        <v>3</v>
      </c>
      <c r="G41" s="118" t="s">
        <v>327</v>
      </c>
      <c r="H41" s="117" t="s">
        <v>1098</v>
      </c>
      <c r="I41" s="126">
        <v>3500</v>
      </c>
      <c r="J41" s="117" t="s">
        <v>1098</v>
      </c>
      <c r="K41" s="114" t="s">
        <v>57</v>
      </c>
      <c r="L41" s="114" t="s">
        <v>57</v>
      </c>
      <c r="M41" s="114" t="s">
        <v>57</v>
      </c>
      <c r="N41" s="114" t="s">
        <v>57</v>
      </c>
      <c r="O41" s="114" t="s">
        <v>57</v>
      </c>
      <c r="P41" s="114" t="s">
        <v>1099</v>
      </c>
      <c r="Q41" s="114" t="s">
        <v>57</v>
      </c>
      <c r="R41" s="119" t="s">
        <v>57</v>
      </c>
      <c r="S41" s="114" t="s">
        <v>57</v>
      </c>
      <c r="T41" s="114"/>
      <c r="U41" s="17"/>
      <c r="V41" s="15"/>
      <c r="AB41" s="118"/>
      <c r="AC41" s="117"/>
      <c r="AD41" s="105"/>
      <c r="AE41" s="117"/>
      <c r="AM41" s="116"/>
      <c r="AP41" s="15"/>
      <c r="AQ41" s="15"/>
      <c r="AW41" s="118"/>
      <c r="AX41" s="117"/>
      <c r="AY41" s="105"/>
      <c r="AZ41" s="117"/>
      <c r="BH41" s="116"/>
      <c r="BK41" s="15"/>
      <c r="BL41" s="15"/>
      <c r="BR41" s="118"/>
      <c r="BS41" s="117"/>
      <c r="BT41" s="105"/>
      <c r="BU41" s="117"/>
      <c r="CC41" s="116"/>
      <c r="CF41" s="15"/>
      <c r="CG41" s="15"/>
      <c r="CM41" s="118"/>
      <c r="CN41" s="117"/>
      <c r="CO41" s="105"/>
      <c r="CP41" s="117"/>
      <c r="CX41" s="116"/>
      <c r="DA41" s="15"/>
      <c r="DB41" s="15"/>
      <c r="DH41" s="118"/>
      <c r="DI41" s="117"/>
      <c r="DJ41" s="105"/>
      <c r="DK41" s="117"/>
      <c r="DS41" s="116"/>
      <c r="DV41" s="15"/>
      <c r="DW41" s="15"/>
      <c r="EC41" s="118"/>
      <c r="ED41" s="117"/>
      <c r="EE41" s="105"/>
      <c r="EF41" s="117"/>
      <c r="EN41" s="116"/>
      <c r="EQ41" s="15"/>
      <c r="ER41" s="15"/>
      <c r="EX41" s="118"/>
      <c r="EY41" s="117"/>
      <c r="EZ41" s="105"/>
      <c r="FA41" s="117"/>
      <c r="FI41" s="116"/>
      <c r="FL41" s="15"/>
      <c r="FM41" s="15"/>
      <c r="FS41" s="118"/>
      <c r="FT41" s="117"/>
      <c r="FU41" s="105"/>
      <c r="FV41" s="117"/>
      <c r="GD41" s="116"/>
      <c r="GG41" s="15"/>
      <c r="GH41" s="15"/>
      <c r="GN41" s="118"/>
      <c r="GO41" s="117"/>
      <c r="GP41" s="105"/>
      <c r="GQ41" s="117"/>
      <c r="GY41" s="116"/>
      <c r="HB41" s="15"/>
      <c r="HC41" s="15"/>
      <c r="HI41" s="118"/>
      <c r="HJ41" s="117"/>
      <c r="HK41" s="105"/>
      <c r="HL41" s="117"/>
      <c r="HT41" s="116"/>
      <c r="HW41" s="15"/>
      <c r="HX41" s="15"/>
      <c r="ID41" s="118"/>
      <c r="IE41" s="117"/>
      <c r="IF41" s="105"/>
      <c r="IG41" s="117"/>
      <c r="IO41" s="116"/>
      <c r="IR41" s="15"/>
      <c r="IS41" s="15"/>
      <c r="IY41" s="118"/>
      <c r="IZ41" s="117"/>
      <c r="JA41" s="105"/>
      <c r="JB41" s="117"/>
      <c r="JJ41" s="116"/>
      <c r="JM41" s="15"/>
      <c r="JN41" s="15"/>
      <c r="JT41" s="118"/>
      <c r="JU41" s="117"/>
      <c r="JV41" s="105"/>
      <c r="JW41" s="117"/>
      <c r="KE41" s="116"/>
      <c r="KH41" s="15"/>
      <c r="KI41" s="15"/>
      <c r="KO41" s="118"/>
      <c r="KP41" s="117"/>
      <c r="KQ41" s="105"/>
      <c r="KR41" s="117"/>
      <c r="KZ41" s="116"/>
      <c r="LC41" s="15"/>
      <c r="LD41" s="15"/>
      <c r="LJ41" s="118"/>
      <c r="LK41" s="117"/>
      <c r="LL41" s="105"/>
      <c r="LM41" s="117"/>
      <c r="LU41" s="116"/>
      <c r="LX41" s="15"/>
      <c r="LY41" s="15"/>
      <c r="ME41" s="118"/>
      <c r="MF41" s="117"/>
      <c r="MG41" s="105"/>
      <c r="MH41" s="117"/>
      <c r="MP41" s="116"/>
      <c r="MS41" s="15"/>
      <c r="MT41" s="15"/>
      <c r="MZ41" s="118"/>
      <c r="NA41" s="117"/>
      <c r="NB41" s="105"/>
      <c r="NC41" s="117"/>
      <c r="NK41" s="116"/>
      <c r="NN41" s="15"/>
      <c r="NO41" s="15"/>
      <c r="NU41" s="118"/>
      <c r="NV41" s="117"/>
      <c r="NW41" s="105"/>
      <c r="NX41" s="117"/>
      <c r="OF41" s="116"/>
      <c r="OI41" s="15"/>
      <c r="OJ41" s="15"/>
      <c r="OP41" s="118"/>
      <c r="OQ41" s="117"/>
      <c r="OR41" s="105"/>
      <c r="OS41" s="117"/>
      <c r="PA41" s="116"/>
      <c r="PD41" s="15"/>
      <c r="PE41" s="15"/>
      <c r="PK41" s="118"/>
      <c r="PL41" s="117"/>
      <c r="PM41" s="105"/>
      <c r="PN41" s="117"/>
      <c r="PV41" s="116"/>
      <c r="PY41" s="15"/>
      <c r="PZ41" s="15"/>
      <c r="QF41" s="118"/>
      <c r="QG41" s="117"/>
      <c r="QH41" s="105"/>
      <c r="QI41" s="117"/>
      <c r="QQ41" s="116"/>
      <c r="QT41" s="15"/>
      <c r="QU41" s="15"/>
      <c r="RA41" s="118"/>
      <c r="RB41" s="117"/>
      <c r="RC41" s="105"/>
      <c r="RD41" s="117"/>
      <c r="RL41" s="116"/>
      <c r="RO41" s="15"/>
      <c r="RP41" s="15"/>
      <c r="RV41" s="118"/>
      <c r="RW41" s="117"/>
      <c r="RX41" s="105"/>
      <c r="RY41" s="117"/>
      <c r="SG41" s="116"/>
      <c r="SJ41" s="15"/>
      <c r="SK41" s="15"/>
      <c r="SQ41" s="118"/>
      <c r="SR41" s="117"/>
      <c r="SS41" s="105"/>
      <c r="ST41" s="117"/>
      <c r="TB41" s="116"/>
      <c r="TE41" s="15"/>
      <c r="TF41" s="15"/>
      <c r="TL41" s="118"/>
      <c r="TM41" s="117"/>
      <c r="TN41" s="105"/>
      <c r="TO41" s="117"/>
      <c r="TW41" s="116"/>
      <c r="TZ41" s="15"/>
      <c r="UA41" s="15"/>
      <c r="UG41" s="118"/>
      <c r="UH41" s="117"/>
      <c r="UI41" s="105"/>
      <c r="UJ41" s="117"/>
      <c r="UR41" s="116"/>
      <c r="UU41" s="15"/>
      <c r="UV41" s="15"/>
      <c r="VB41" s="118"/>
      <c r="VC41" s="117"/>
      <c r="VD41" s="105"/>
      <c r="VE41" s="117"/>
      <c r="VM41" s="116"/>
      <c r="VP41" s="15"/>
      <c r="VQ41" s="15"/>
      <c r="VW41" s="118"/>
      <c r="VX41" s="117"/>
      <c r="VY41" s="105"/>
      <c r="VZ41" s="117"/>
      <c r="WH41" s="116"/>
      <c r="WK41" s="15"/>
      <c r="WL41" s="15"/>
      <c r="WR41" s="118"/>
      <c r="WS41" s="117"/>
      <c r="WT41" s="105"/>
      <c r="WU41" s="117"/>
      <c r="XC41" s="116"/>
      <c r="XF41" s="15"/>
      <c r="XG41" s="15"/>
      <c r="XM41" s="118"/>
      <c r="XN41" s="117"/>
      <c r="XO41" s="105"/>
      <c r="XP41" s="117"/>
      <c r="XX41" s="116"/>
      <c r="YA41" s="15"/>
      <c r="YB41" s="15"/>
      <c r="YH41" s="118"/>
      <c r="YI41" s="117"/>
      <c r="YJ41" s="105"/>
      <c r="YK41" s="117"/>
      <c r="YS41" s="116"/>
      <c r="YV41" s="15"/>
      <c r="YW41" s="15"/>
      <c r="ZC41" s="118"/>
      <c r="ZD41" s="117"/>
      <c r="ZE41" s="105"/>
      <c r="ZF41" s="117"/>
      <c r="ZN41" s="116"/>
      <c r="ZQ41" s="15"/>
      <c r="ZR41" s="15"/>
      <c r="ZX41" s="118"/>
      <c r="ZY41" s="117"/>
      <c r="ZZ41" s="105"/>
      <c r="AAA41" s="117"/>
      <c r="AAI41" s="116"/>
      <c r="AAL41" s="15"/>
      <c r="AAM41" s="15"/>
      <c r="AAS41" s="118"/>
      <c r="AAT41" s="117"/>
      <c r="AAU41" s="105"/>
      <c r="AAV41" s="117"/>
      <c r="ABD41" s="116"/>
      <c r="ABG41" s="15"/>
      <c r="ABH41" s="15"/>
      <c r="ABN41" s="118"/>
      <c r="ABO41" s="117"/>
      <c r="ABP41" s="105"/>
      <c r="ABQ41" s="117"/>
      <c r="ABY41" s="116"/>
      <c r="ACB41" s="15"/>
      <c r="ACC41" s="15"/>
      <c r="ACI41" s="118"/>
      <c r="ACJ41" s="117"/>
      <c r="ACK41" s="105"/>
      <c r="ACL41" s="117"/>
      <c r="ACT41" s="116"/>
      <c r="ACW41" s="15"/>
      <c r="ACX41" s="15"/>
      <c r="ADD41" s="118"/>
      <c r="ADE41" s="117"/>
      <c r="ADF41" s="105"/>
      <c r="ADG41" s="117"/>
      <c r="ADO41" s="116"/>
      <c r="ADR41" s="15"/>
      <c r="ADS41" s="15"/>
      <c r="ADY41" s="118"/>
      <c r="ADZ41" s="117"/>
      <c r="AEA41" s="105"/>
      <c r="AEB41" s="117"/>
      <c r="AEJ41" s="116"/>
      <c r="AEM41" s="15"/>
      <c r="AEN41" s="15"/>
      <c r="AET41" s="118"/>
      <c r="AEU41" s="117"/>
      <c r="AEV41" s="105"/>
      <c r="AEW41" s="117"/>
      <c r="AFE41" s="116"/>
      <c r="AFH41" s="15"/>
      <c r="AFI41" s="15"/>
      <c r="AFO41" s="118"/>
      <c r="AFP41" s="117"/>
      <c r="AFQ41" s="105"/>
      <c r="AFR41" s="117"/>
      <c r="AFZ41" s="116"/>
      <c r="AGC41" s="15"/>
      <c r="AGD41" s="15"/>
      <c r="AGJ41" s="118"/>
      <c r="AGK41" s="117"/>
      <c r="AGL41" s="105"/>
      <c r="AGM41" s="117"/>
      <c r="AGU41" s="116"/>
      <c r="AGX41" s="15"/>
      <c r="AGY41" s="15"/>
      <c r="AHE41" s="118"/>
      <c r="AHF41" s="117"/>
      <c r="AHG41" s="105"/>
      <c r="AHH41" s="117"/>
      <c r="AHP41" s="116"/>
      <c r="AHS41" s="15"/>
      <c r="AHT41" s="15"/>
      <c r="AHZ41" s="118"/>
      <c r="AIA41" s="117"/>
      <c r="AIB41" s="105"/>
      <c r="AIC41" s="117"/>
      <c r="AIK41" s="116"/>
      <c r="AIN41" s="15"/>
      <c r="AIO41" s="15"/>
      <c r="AIU41" s="118"/>
      <c r="AIV41" s="117"/>
      <c r="AIW41" s="105"/>
      <c r="AIX41" s="117"/>
      <c r="AJF41" s="116"/>
      <c r="AJI41" s="15"/>
      <c r="AJJ41" s="15"/>
      <c r="AJP41" s="118"/>
      <c r="AJQ41" s="117"/>
      <c r="AJR41" s="105"/>
      <c r="AJS41" s="117"/>
      <c r="AKA41" s="116"/>
      <c r="AKD41" s="15"/>
      <c r="AKE41" s="15"/>
      <c r="AKK41" s="118"/>
      <c r="AKL41" s="117"/>
      <c r="AKM41" s="105"/>
      <c r="AKN41" s="117"/>
      <c r="AKV41" s="116"/>
      <c r="AKY41" s="15"/>
      <c r="AKZ41" s="15"/>
      <c r="ALF41" s="118"/>
      <c r="ALG41" s="117"/>
      <c r="ALH41" s="105"/>
      <c r="ALI41" s="117"/>
      <c r="ALQ41" s="116"/>
      <c r="ALT41" s="15"/>
      <c r="ALU41" s="15"/>
      <c r="AMA41" s="118"/>
      <c r="AMB41" s="117"/>
      <c r="AMC41" s="105"/>
      <c r="AMD41" s="117"/>
      <c r="AML41" s="116"/>
      <c r="AMO41" s="15"/>
      <c r="AMP41" s="15"/>
      <c r="AMV41" s="118"/>
      <c r="AMW41" s="117"/>
      <c r="AMX41" s="105"/>
      <c r="AMY41" s="117"/>
      <c r="ANG41" s="116"/>
      <c r="ANJ41" s="15"/>
      <c r="ANK41" s="15"/>
      <c r="ANQ41" s="118"/>
      <c r="ANR41" s="117"/>
      <c r="ANS41" s="105"/>
      <c r="ANT41" s="117"/>
      <c r="AOB41" s="116"/>
      <c r="AOE41" s="15"/>
      <c r="AOF41" s="15"/>
      <c r="AOL41" s="118"/>
      <c r="AOM41" s="117"/>
      <c r="AON41" s="105"/>
      <c r="AOO41" s="117"/>
      <c r="AOW41" s="116"/>
      <c r="AOZ41" s="15"/>
      <c r="APA41" s="15"/>
      <c r="APG41" s="118"/>
      <c r="APH41" s="117"/>
      <c r="API41" s="105"/>
      <c r="APJ41" s="117"/>
      <c r="APR41" s="116"/>
      <c r="APU41" s="15"/>
      <c r="APV41" s="15"/>
      <c r="AQB41" s="118"/>
      <c r="AQC41" s="117"/>
      <c r="AQD41" s="105"/>
      <c r="AQE41" s="117"/>
      <c r="AQM41" s="116"/>
      <c r="AQP41" s="15"/>
      <c r="AQQ41" s="15"/>
      <c r="AQW41" s="118"/>
      <c r="AQX41" s="117"/>
      <c r="AQY41" s="105"/>
      <c r="AQZ41" s="117"/>
      <c r="ARH41" s="116"/>
      <c r="ARK41" s="15"/>
      <c r="ARL41" s="15"/>
      <c r="ARR41" s="118"/>
      <c r="ARS41" s="117"/>
      <c r="ART41" s="105"/>
      <c r="ARU41" s="117"/>
      <c r="ASC41" s="116"/>
      <c r="ASF41" s="15"/>
      <c r="ASG41" s="15"/>
      <c r="ASM41" s="118"/>
      <c r="ASN41" s="117"/>
      <c r="ASO41" s="105"/>
      <c r="ASP41" s="117"/>
      <c r="ASX41" s="116"/>
      <c r="ATA41" s="15"/>
      <c r="ATB41" s="15"/>
      <c r="ATH41" s="118"/>
      <c r="ATI41" s="117"/>
      <c r="ATJ41" s="105"/>
      <c r="ATK41" s="117"/>
      <c r="ATS41" s="116"/>
      <c r="ATV41" s="15"/>
      <c r="ATW41" s="15"/>
      <c r="AUC41" s="118"/>
      <c r="AUD41" s="117"/>
      <c r="AUE41" s="105"/>
      <c r="AUF41" s="117"/>
      <c r="AUN41" s="116"/>
      <c r="AUQ41" s="15"/>
      <c r="AUR41" s="15"/>
      <c r="AUX41" s="118"/>
      <c r="AUY41" s="117"/>
      <c r="AUZ41" s="105"/>
      <c r="AVA41" s="117"/>
      <c r="AVI41" s="116"/>
      <c r="AVL41" s="15"/>
      <c r="AVM41" s="15"/>
      <c r="AVS41" s="118"/>
      <c r="AVT41" s="117"/>
      <c r="AVU41" s="105"/>
      <c r="AVV41" s="117"/>
      <c r="AWD41" s="116"/>
      <c r="AWG41" s="15"/>
      <c r="AWH41" s="15"/>
      <c r="AWN41" s="118"/>
      <c r="AWO41" s="117"/>
      <c r="AWP41" s="105"/>
      <c r="AWQ41" s="117"/>
      <c r="AWY41" s="116"/>
      <c r="AXB41" s="15"/>
      <c r="AXC41" s="15"/>
      <c r="AXI41" s="118"/>
      <c r="AXJ41" s="117"/>
      <c r="AXK41" s="105"/>
      <c r="AXL41" s="117"/>
      <c r="AXT41" s="116"/>
      <c r="AXW41" s="15"/>
      <c r="AXX41" s="15"/>
      <c r="AYD41" s="118"/>
      <c r="AYE41" s="117"/>
      <c r="AYF41" s="105"/>
      <c r="AYG41" s="117"/>
      <c r="AYO41" s="116"/>
      <c r="AYR41" s="15"/>
      <c r="AYS41" s="15"/>
      <c r="AYY41" s="118"/>
      <c r="AYZ41" s="117"/>
      <c r="AZA41" s="105"/>
      <c r="AZB41" s="117"/>
      <c r="AZJ41" s="116"/>
      <c r="AZM41" s="15"/>
      <c r="AZN41" s="15"/>
      <c r="AZT41" s="118"/>
      <c r="AZU41" s="117"/>
      <c r="AZV41" s="105"/>
      <c r="AZW41" s="117"/>
      <c r="BAE41" s="116"/>
      <c r="BAH41" s="15"/>
      <c r="BAI41" s="15"/>
      <c r="BAO41" s="118"/>
      <c r="BAP41" s="117"/>
      <c r="BAQ41" s="105"/>
      <c r="BAR41" s="117"/>
      <c r="BAZ41" s="116"/>
      <c r="BBC41" s="15"/>
      <c r="BBD41" s="15"/>
      <c r="BBJ41" s="118"/>
      <c r="BBK41" s="117"/>
      <c r="BBL41" s="105"/>
      <c r="BBM41" s="117"/>
      <c r="BBU41" s="116"/>
      <c r="BBX41" s="15"/>
      <c r="BBY41" s="15"/>
      <c r="BCE41" s="118"/>
      <c r="BCF41" s="117"/>
      <c r="BCG41" s="105"/>
      <c r="BCH41" s="117"/>
      <c r="BCP41" s="116"/>
      <c r="BCS41" s="15"/>
      <c r="BCT41" s="15"/>
      <c r="BCZ41" s="118"/>
      <c r="BDA41" s="117"/>
      <c r="BDB41" s="105"/>
      <c r="BDC41" s="117"/>
      <c r="BDK41" s="116"/>
      <c r="BDN41" s="15"/>
      <c r="BDO41" s="15"/>
      <c r="BDU41" s="118"/>
      <c r="BDV41" s="117"/>
      <c r="BDW41" s="105"/>
      <c r="BDX41" s="117"/>
      <c r="BEF41" s="116"/>
      <c r="BEI41" s="15"/>
      <c r="BEJ41" s="15"/>
      <c r="BEP41" s="118"/>
      <c r="BEQ41" s="117"/>
      <c r="BER41" s="105"/>
      <c r="BES41" s="117"/>
      <c r="BFA41" s="116"/>
      <c r="BFD41" s="15"/>
      <c r="BFE41" s="15"/>
      <c r="BFK41" s="118"/>
      <c r="BFL41" s="117"/>
      <c r="BFM41" s="105"/>
      <c r="BFN41" s="117"/>
      <c r="BFV41" s="116"/>
      <c r="BFY41" s="15"/>
      <c r="BFZ41" s="15"/>
      <c r="BGF41" s="118"/>
      <c r="BGG41" s="117"/>
      <c r="BGH41" s="105"/>
      <c r="BGI41" s="117"/>
      <c r="BGQ41" s="116"/>
      <c r="BGT41" s="15"/>
      <c r="BGU41" s="15"/>
      <c r="BHA41" s="118"/>
      <c r="BHB41" s="117"/>
      <c r="BHC41" s="105"/>
      <c r="BHD41" s="117"/>
      <c r="BHL41" s="116"/>
      <c r="BHO41" s="15"/>
      <c r="BHP41" s="15"/>
      <c r="BHV41" s="118"/>
      <c r="BHW41" s="117"/>
      <c r="BHX41" s="105"/>
      <c r="BHY41" s="117"/>
      <c r="BIG41" s="116"/>
      <c r="BIJ41" s="15"/>
      <c r="BIK41" s="15"/>
      <c r="BIQ41" s="118"/>
      <c r="BIR41" s="117"/>
      <c r="BIS41" s="105"/>
      <c r="BIT41" s="117"/>
      <c r="BJB41" s="116"/>
      <c r="BJE41" s="15"/>
      <c r="BJF41" s="15"/>
      <c r="BJL41" s="118"/>
      <c r="BJM41" s="117"/>
      <c r="BJN41" s="105"/>
      <c r="BJO41" s="117"/>
      <c r="BJW41" s="116"/>
      <c r="BJZ41" s="15"/>
      <c r="BKA41" s="15"/>
      <c r="BKG41" s="118"/>
      <c r="BKH41" s="117"/>
      <c r="BKI41" s="105"/>
      <c r="BKJ41" s="117"/>
      <c r="BKR41" s="116"/>
      <c r="BKU41" s="15"/>
      <c r="BKV41" s="15"/>
      <c r="BLB41" s="118"/>
      <c r="BLC41" s="117"/>
      <c r="BLD41" s="105"/>
      <c r="BLE41" s="117"/>
      <c r="BLM41" s="116"/>
      <c r="BLP41" s="15"/>
      <c r="BLQ41" s="15"/>
      <c r="BLW41" s="118"/>
      <c r="BLX41" s="117"/>
      <c r="BLY41" s="105"/>
      <c r="BLZ41" s="117"/>
      <c r="BMH41" s="116"/>
      <c r="BMK41" s="15"/>
      <c r="BML41" s="15"/>
      <c r="BMR41" s="118"/>
      <c r="BMS41" s="117"/>
      <c r="BMT41" s="105"/>
      <c r="BMU41" s="117"/>
      <c r="BNC41" s="116"/>
      <c r="BNF41" s="15"/>
      <c r="BNG41" s="15"/>
      <c r="BNM41" s="118"/>
      <c r="BNN41" s="117"/>
      <c r="BNO41" s="105"/>
      <c r="BNP41" s="117"/>
      <c r="BNX41" s="116"/>
      <c r="BOA41" s="15"/>
      <c r="BOB41" s="15"/>
      <c r="BOH41" s="118"/>
      <c r="BOI41" s="117"/>
      <c r="BOJ41" s="105"/>
      <c r="BOK41" s="117"/>
      <c r="BOS41" s="116"/>
      <c r="BOV41" s="15"/>
      <c r="BOW41" s="15"/>
      <c r="BPC41" s="118"/>
      <c r="BPD41" s="117"/>
      <c r="BPE41" s="105"/>
      <c r="BPF41" s="117"/>
      <c r="BPN41" s="116"/>
      <c r="BPQ41" s="15"/>
      <c r="BPR41" s="15"/>
      <c r="BPX41" s="118"/>
      <c r="BPY41" s="117"/>
      <c r="BPZ41" s="105"/>
      <c r="BQA41" s="117"/>
      <c r="BQI41" s="116"/>
      <c r="BQL41" s="15"/>
      <c r="BQM41" s="15"/>
      <c r="BQS41" s="118"/>
      <c r="BQT41" s="117"/>
      <c r="BQU41" s="105"/>
      <c r="BQV41" s="117"/>
      <c r="BRD41" s="116"/>
      <c r="BRG41" s="15"/>
      <c r="BRH41" s="15"/>
      <c r="BRN41" s="118"/>
      <c r="BRO41" s="117"/>
      <c r="BRP41" s="105"/>
      <c r="BRQ41" s="117"/>
      <c r="BRY41" s="116"/>
      <c r="BSB41" s="15"/>
      <c r="BSC41" s="15"/>
      <c r="BSI41" s="118"/>
      <c r="BSJ41" s="117"/>
      <c r="BSK41" s="105"/>
      <c r="BSL41" s="117"/>
      <c r="BST41" s="116"/>
      <c r="BSW41" s="15"/>
      <c r="BSX41" s="15"/>
      <c r="BTD41" s="118"/>
      <c r="BTE41" s="117"/>
      <c r="BTF41" s="105"/>
      <c r="BTG41" s="117"/>
      <c r="BTO41" s="116"/>
      <c r="BTR41" s="15"/>
      <c r="BTS41" s="15"/>
      <c r="BTY41" s="118"/>
      <c r="BTZ41" s="117"/>
      <c r="BUA41" s="105"/>
      <c r="BUB41" s="117"/>
      <c r="BUJ41" s="116"/>
      <c r="BUM41" s="15"/>
      <c r="BUN41" s="15"/>
      <c r="BUT41" s="118"/>
      <c r="BUU41" s="117"/>
      <c r="BUV41" s="105"/>
      <c r="BUW41" s="117"/>
      <c r="BVE41" s="116"/>
      <c r="BVH41" s="15"/>
      <c r="BVI41" s="15"/>
      <c r="BVO41" s="118"/>
      <c r="BVP41" s="117"/>
      <c r="BVQ41" s="105"/>
      <c r="BVR41" s="117"/>
      <c r="BVZ41" s="116"/>
      <c r="BWC41" s="15"/>
      <c r="BWD41" s="15"/>
      <c r="BWJ41" s="118"/>
      <c r="BWK41" s="117"/>
      <c r="BWL41" s="105"/>
      <c r="BWM41" s="117"/>
      <c r="BWU41" s="116"/>
      <c r="BWX41" s="15"/>
      <c r="BWY41" s="15"/>
      <c r="BXE41" s="118"/>
      <c r="BXF41" s="117"/>
      <c r="BXG41" s="105"/>
      <c r="BXH41" s="117"/>
      <c r="BXP41" s="116"/>
      <c r="BXS41" s="15"/>
      <c r="BXT41" s="15"/>
      <c r="BXZ41" s="118"/>
      <c r="BYA41" s="117"/>
      <c r="BYB41" s="105"/>
      <c r="BYC41" s="117"/>
      <c r="BYK41" s="116"/>
      <c r="BYN41" s="15"/>
      <c r="BYO41" s="15"/>
      <c r="BYU41" s="118"/>
      <c r="BYV41" s="117"/>
      <c r="BYW41" s="105"/>
      <c r="BYX41" s="117"/>
      <c r="BZF41" s="116"/>
      <c r="BZI41" s="15"/>
      <c r="BZJ41" s="15"/>
      <c r="BZP41" s="118"/>
      <c r="BZQ41" s="117"/>
      <c r="BZR41" s="105"/>
      <c r="BZS41" s="117"/>
      <c r="CAA41" s="116"/>
      <c r="CAD41" s="15"/>
      <c r="CAE41" s="15"/>
      <c r="CAK41" s="118"/>
      <c r="CAL41" s="117"/>
      <c r="CAM41" s="105"/>
      <c r="CAN41" s="117"/>
      <c r="CAV41" s="116"/>
      <c r="CAY41" s="15"/>
      <c r="CAZ41" s="15"/>
      <c r="CBF41" s="118"/>
      <c r="CBG41" s="117"/>
      <c r="CBH41" s="105"/>
      <c r="CBI41" s="117"/>
      <c r="CBQ41" s="116"/>
      <c r="CBT41" s="15"/>
      <c r="CBU41" s="15"/>
      <c r="CCA41" s="118"/>
      <c r="CCB41" s="117"/>
      <c r="CCC41" s="105"/>
      <c r="CCD41" s="117"/>
      <c r="CCL41" s="116"/>
      <c r="CCO41" s="15"/>
      <c r="CCP41" s="15"/>
      <c r="CCV41" s="118"/>
      <c r="CCW41" s="117"/>
      <c r="CCX41" s="105"/>
      <c r="CCY41" s="117"/>
      <c r="CDG41" s="116"/>
      <c r="CDJ41" s="15"/>
      <c r="CDK41" s="15"/>
      <c r="CDQ41" s="118"/>
      <c r="CDR41" s="117"/>
      <c r="CDS41" s="105"/>
      <c r="CDT41" s="117"/>
      <c r="CEB41" s="116"/>
      <c r="CEE41" s="15"/>
      <c r="CEF41" s="15"/>
      <c r="CEL41" s="118"/>
      <c r="CEM41" s="117"/>
      <c r="CEN41" s="105"/>
      <c r="CEO41" s="117"/>
      <c r="CEW41" s="116"/>
      <c r="CEZ41" s="15"/>
      <c r="CFA41" s="15"/>
      <c r="CFG41" s="118"/>
      <c r="CFH41" s="117"/>
      <c r="CFI41" s="105"/>
      <c r="CFJ41" s="117"/>
      <c r="CFR41" s="116"/>
      <c r="CFU41" s="15"/>
      <c r="CFV41" s="15"/>
      <c r="CGB41" s="118"/>
      <c r="CGC41" s="117"/>
      <c r="CGD41" s="105"/>
      <c r="CGE41" s="117"/>
      <c r="CGM41" s="116"/>
      <c r="CGP41" s="15"/>
      <c r="CGQ41" s="15"/>
      <c r="CGW41" s="118"/>
      <c r="CGX41" s="117"/>
      <c r="CGY41" s="105"/>
      <c r="CGZ41" s="117"/>
      <c r="CHH41" s="116"/>
      <c r="CHK41" s="15"/>
      <c r="CHL41" s="15"/>
      <c r="CHR41" s="118"/>
      <c r="CHS41" s="117"/>
      <c r="CHT41" s="105"/>
      <c r="CHU41" s="117"/>
      <c r="CIC41" s="116"/>
      <c r="CIF41" s="15"/>
      <c r="CIG41" s="15"/>
      <c r="CIM41" s="118"/>
      <c r="CIN41" s="117"/>
      <c r="CIO41" s="105"/>
      <c r="CIP41" s="117"/>
      <c r="CIX41" s="116"/>
      <c r="CJA41" s="15"/>
      <c r="CJB41" s="15"/>
      <c r="CJH41" s="118"/>
      <c r="CJI41" s="117"/>
      <c r="CJJ41" s="105"/>
      <c r="CJK41" s="117"/>
      <c r="CJS41" s="116"/>
      <c r="CJV41" s="15"/>
      <c r="CJW41" s="15"/>
      <c r="CKC41" s="118"/>
      <c r="CKD41" s="117"/>
      <c r="CKE41" s="105"/>
      <c r="CKF41" s="117"/>
      <c r="CKN41" s="116"/>
      <c r="CKQ41" s="15"/>
      <c r="CKR41" s="15"/>
      <c r="CKX41" s="118"/>
      <c r="CKY41" s="117"/>
      <c r="CKZ41" s="105"/>
      <c r="CLA41" s="117"/>
      <c r="CLI41" s="116"/>
      <c r="CLL41" s="15"/>
      <c r="CLM41" s="15"/>
      <c r="CLS41" s="118"/>
      <c r="CLT41" s="117"/>
      <c r="CLU41" s="105"/>
      <c r="CLV41" s="117"/>
      <c r="CMD41" s="116"/>
      <c r="CMG41" s="15"/>
      <c r="CMH41" s="15"/>
      <c r="CMN41" s="118"/>
      <c r="CMO41" s="117"/>
      <c r="CMP41" s="105"/>
      <c r="CMQ41" s="117"/>
      <c r="CMY41" s="116"/>
      <c r="CNB41" s="15"/>
      <c r="CNC41" s="15"/>
      <c r="CNI41" s="118"/>
      <c r="CNJ41" s="117"/>
      <c r="CNK41" s="105"/>
      <c r="CNL41" s="117"/>
      <c r="CNT41" s="116"/>
      <c r="CNW41" s="15"/>
      <c r="CNX41" s="15"/>
      <c r="COD41" s="118"/>
      <c r="COE41" s="117"/>
      <c r="COF41" s="105"/>
      <c r="COG41" s="117"/>
      <c r="COO41" s="116"/>
      <c r="COR41" s="15"/>
      <c r="COS41" s="15"/>
      <c r="COY41" s="118"/>
      <c r="COZ41" s="117"/>
      <c r="CPA41" s="105"/>
      <c r="CPB41" s="117"/>
      <c r="CPJ41" s="116"/>
      <c r="CPM41" s="15"/>
      <c r="CPN41" s="15"/>
      <c r="CPT41" s="118"/>
      <c r="CPU41" s="117"/>
      <c r="CPV41" s="105"/>
      <c r="CPW41" s="117"/>
      <c r="CQE41" s="116"/>
      <c r="CQH41" s="15"/>
      <c r="CQI41" s="15"/>
      <c r="CQO41" s="118"/>
      <c r="CQP41" s="117"/>
      <c r="CQQ41" s="105"/>
      <c r="CQR41" s="117"/>
      <c r="CQZ41" s="116"/>
      <c r="CRC41" s="15"/>
      <c r="CRD41" s="15"/>
      <c r="CRJ41" s="118"/>
      <c r="CRK41" s="117"/>
      <c r="CRL41" s="105"/>
      <c r="CRM41" s="117"/>
      <c r="CRU41" s="116"/>
      <c r="CRX41" s="15"/>
      <c r="CRY41" s="15"/>
      <c r="CSE41" s="118"/>
      <c r="CSF41" s="117"/>
      <c r="CSG41" s="105"/>
      <c r="CSH41" s="117"/>
      <c r="CSP41" s="116"/>
      <c r="CSS41" s="15"/>
      <c r="CST41" s="15"/>
      <c r="CSZ41" s="118"/>
      <c r="CTA41" s="117"/>
      <c r="CTB41" s="105"/>
      <c r="CTC41" s="117"/>
      <c r="CTK41" s="116"/>
      <c r="CTN41" s="15"/>
      <c r="CTO41" s="15"/>
      <c r="CTU41" s="118"/>
      <c r="CTV41" s="117"/>
      <c r="CTW41" s="105"/>
      <c r="CTX41" s="117"/>
      <c r="CUF41" s="116"/>
      <c r="CUI41" s="15"/>
      <c r="CUJ41" s="15"/>
      <c r="CUP41" s="118"/>
      <c r="CUQ41" s="117"/>
      <c r="CUR41" s="105"/>
      <c r="CUS41" s="117"/>
      <c r="CVA41" s="116"/>
      <c r="CVD41" s="15"/>
      <c r="CVE41" s="15"/>
      <c r="CVK41" s="118"/>
      <c r="CVL41" s="117"/>
      <c r="CVM41" s="105"/>
      <c r="CVN41" s="117"/>
      <c r="CVV41" s="116"/>
      <c r="CVY41" s="15"/>
      <c r="CVZ41" s="15"/>
      <c r="CWF41" s="118"/>
      <c r="CWG41" s="117"/>
      <c r="CWH41" s="105"/>
      <c r="CWI41" s="117"/>
      <c r="CWQ41" s="116"/>
      <c r="CWT41" s="15"/>
      <c r="CWU41" s="15"/>
      <c r="CXA41" s="118"/>
      <c r="CXB41" s="117"/>
      <c r="CXC41" s="105"/>
      <c r="CXD41" s="117"/>
      <c r="CXL41" s="116"/>
      <c r="CXO41" s="15"/>
      <c r="CXP41" s="15"/>
      <c r="CXV41" s="118"/>
      <c r="CXW41" s="117"/>
      <c r="CXX41" s="105"/>
      <c r="CXY41" s="117"/>
      <c r="CYG41" s="116"/>
      <c r="CYJ41" s="15"/>
      <c r="CYK41" s="15"/>
      <c r="CYQ41" s="118"/>
      <c r="CYR41" s="117"/>
      <c r="CYS41" s="105"/>
      <c r="CYT41" s="117"/>
      <c r="CZB41" s="116"/>
      <c r="CZE41" s="15"/>
      <c r="CZF41" s="15"/>
      <c r="CZL41" s="118"/>
      <c r="CZM41" s="117"/>
      <c r="CZN41" s="105"/>
      <c r="CZO41" s="117"/>
      <c r="CZW41" s="116"/>
      <c r="CZZ41" s="15"/>
      <c r="DAA41" s="15"/>
      <c r="DAG41" s="118"/>
      <c r="DAH41" s="117"/>
      <c r="DAI41" s="105"/>
      <c r="DAJ41" s="117"/>
      <c r="DAR41" s="116"/>
      <c r="DAU41" s="15"/>
      <c r="DAV41" s="15"/>
      <c r="DBB41" s="118"/>
      <c r="DBC41" s="117"/>
      <c r="DBD41" s="105"/>
      <c r="DBE41" s="117"/>
      <c r="DBM41" s="116"/>
      <c r="DBP41" s="15"/>
      <c r="DBQ41" s="15"/>
      <c r="DBW41" s="118"/>
      <c r="DBX41" s="117"/>
      <c r="DBY41" s="105"/>
      <c r="DBZ41" s="117"/>
      <c r="DCH41" s="116"/>
      <c r="DCK41" s="15"/>
      <c r="DCL41" s="15"/>
      <c r="DCR41" s="118"/>
      <c r="DCS41" s="117"/>
      <c r="DCT41" s="105"/>
      <c r="DCU41" s="117"/>
      <c r="DDC41" s="116"/>
      <c r="DDF41" s="15"/>
      <c r="DDG41" s="15"/>
      <c r="DDM41" s="118"/>
      <c r="DDN41" s="117"/>
      <c r="DDO41" s="105"/>
      <c r="DDP41" s="117"/>
      <c r="DDX41" s="116"/>
      <c r="DEA41" s="15"/>
      <c r="DEB41" s="15"/>
      <c r="DEH41" s="118"/>
      <c r="DEI41" s="117"/>
      <c r="DEJ41" s="105"/>
      <c r="DEK41" s="117"/>
      <c r="DES41" s="116"/>
      <c r="DEV41" s="15"/>
      <c r="DEW41" s="15"/>
      <c r="DFC41" s="118"/>
      <c r="DFD41" s="117"/>
      <c r="DFE41" s="105"/>
      <c r="DFF41" s="117"/>
      <c r="DFN41" s="116"/>
      <c r="DFQ41" s="15"/>
      <c r="DFR41" s="15"/>
      <c r="DFX41" s="118"/>
      <c r="DFY41" s="117"/>
      <c r="DFZ41" s="105"/>
      <c r="DGA41" s="117"/>
      <c r="DGI41" s="116"/>
      <c r="DGL41" s="15"/>
      <c r="DGM41" s="15"/>
      <c r="DGS41" s="118"/>
      <c r="DGT41" s="117"/>
      <c r="DGU41" s="105"/>
      <c r="DGV41" s="117"/>
      <c r="DHD41" s="116"/>
      <c r="DHG41" s="15"/>
      <c r="DHH41" s="15"/>
      <c r="DHN41" s="118"/>
      <c r="DHO41" s="117"/>
      <c r="DHP41" s="105"/>
      <c r="DHQ41" s="117"/>
      <c r="DHY41" s="116"/>
      <c r="DIB41" s="15"/>
      <c r="DIC41" s="15"/>
      <c r="DII41" s="118"/>
      <c r="DIJ41" s="117"/>
      <c r="DIK41" s="105"/>
      <c r="DIL41" s="117"/>
      <c r="DIT41" s="116"/>
      <c r="DIW41" s="15"/>
      <c r="DIX41" s="15"/>
      <c r="DJD41" s="118"/>
      <c r="DJE41" s="117"/>
      <c r="DJF41" s="105"/>
      <c r="DJG41" s="117"/>
      <c r="DJO41" s="116"/>
      <c r="DJR41" s="15"/>
      <c r="DJS41" s="15"/>
      <c r="DJY41" s="118"/>
      <c r="DJZ41" s="117"/>
      <c r="DKA41" s="105"/>
      <c r="DKB41" s="117"/>
      <c r="DKJ41" s="116"/>
      <c r="DKM41" s="15"/>
      <c r="DKN41" s="15"/>
      <c r="DKT41" s="118"/>
      <c r="DKU41" s="117"/>
      <c r="DKV41" s="105"/>
      <c r="DKW41" s="117"/>
      <c r="DLE41" s="116"/>
      <c r="DLH41" s="15"/>
      <c r="DLI41" s="15"/>
      <c r="DLO41" s="118"/>
      <c r="DLP41" s="117"/>
      <c r="DLQ41" s="105"/>
      <c r="DLR41" s="117"/>
      <c r="DLZ41" s="116"/>
      <c r="DMC41" s="15"/>
      <c r="DMD41" s="15"/>
      <c r="DMJ41" s="118"/>
      <c r="DMK41" s="117"/>
      <c r="DML41" s="105"/>
      <c r="DMM41" s="117"/>
      <c r="DMU41" s="116"/>
      <c r="DMX41" s="15"/>
      <c r="DMY41" s="15"/>
      <c r="DNE41" s="118"/>
      <c r="DNF41" s="117"/>
      <c r="DNG41" s="105"/>
      <c r="DNH41" s="117"/>
      <c r="DNP41" s="116"/>
      <c r="DNS41" s="15"/>
      <c r="DNT41" s="15"/>
      <c r="DNZ41" s="118"/>
      <c r="DOA41" s="117"/>
      <c r="DOB41" s="105"/>
      <c r="DOC41" s="117"/>
      <c r="DOK41" s="116"/>
      <c r="DON41" s="15"/>
      <c r="DOO41" s="15"/>
      <c r="DOU41" s="118"/>
      <c r="DOV41" s="117"/>
      <c r="DOW41" s="105"/>
      <c r="DOX41" s="117"/>
      <c r="DPF41" s="116"/>
      <c r="DPI41" s="15"/>
      <c r="DPJ41" s="15"/>
      <c r="DPP41" s="118"/>
      <c r="DPQ41" s="117"/>
      <c r="DPR41" s="105"/>
      <c r="DPS41" s="117"/>
      <c r="DQA41" s="116"/>
      <c r="DQD41" s="15"/>
      <c r="DQE41" s="15"/>
      <c r="DQK41" s="118"/>
      <c r="DQL41" s="117"/>
      <c r="DQM41" s="105"/>
      <c r="DQN41" s="117"/>
      <c r="DQV41" s="116"/>
      <c r="DQY41" s="15"/>
      <c r="DQZ41" s="15"/>
      <c r="DRF41" s="118"/>
      <c r="DRG41" s="117"/>
      <c r="DRH41" s="105"/>
      <c r="DRI41" s="117"/>
      <c r="DRQ41" s="116"/>
      <c r="DRT41" s="15"/>
      <c r="DRU41" s="15"/>
      <c r="DSA41" s="118"/>
      <c r="DSB41" s="117"/>
      <c r="DSC41" s="105"/>
      <c r="DSD41" s="117"/>
      <c r="DSL41" s="116"/>
      <c r="DSO41" s="15"/>
      <c r="DSP41" s="15"/>
      <c r="DSV41" s="118"/>
      <c r="DSW41" s="117"/>
      <c r="DSX41" s="105"/>
      <c r="DSY41" s="117"/>
      <c r="DTG41" s="116"/>
      <c r="DTJ41" s="15"/>
      <c r="DTK41" s="15"/>
      <c r="DTQ41" s="118"/>
      <c r="DTR41" s="117"/>
      <c r="DTS41" s="105"/>
      <c r="DTT41" s="117"/>
      <c r="DUB41" s="116"/>
      <c r="DUE41" s="15"/>
      <c r="DUF41" s="15"/>
      <c r="DUL41" s="118"/>
      <c r="DUM41" s="117"/>
      <c r="DUN41" s="105"/>
      <c r="DUO41" s="117"/>
      <c r="DUW41" s="116"/>
      <c r="DUZ41" s="15"/>
      <c r="DVA41" s="15"/>
      <c r="DVG41" s="118"/>
      <c r="DVH41" s="117"/>
      <c r="DVI41" s="105"/>
      <c r="DVJ41" s="117"/>
      <c r="DVR41" s="116"/>
      <c r="DVU41" s="15"/>
      <c r="DVV41" s="15"/>
      <c r="DWB41" s="118"/>
      <c r="DWC41" s="117"/>
      <c r="DWD41" s="105"/>
      <c r="DWE41" s="117"/>
      <c r="DWM41" s="116"/>
      <c r="DWP41" s="15"/>
      <c r="DWQ41" s="15"/>
      <c r="DWW41" s="118"/>
      <c r="DWX41" s="117"/>
      <c r="DWY41" s="105"/>
      <c r="DWZ41" s="117"/>
      <c r="DXH41" s="116"/>
      <c r="DXK41" s="15"/>
      <c r="DXL41" s="15"/>
      <c r="DXR41" s="118"/>
      <c r="DXS41" s="117"/>
      <c r="DXT41" s="105"/>
      <c r="DXU41" s="117"/>
      <c r="DYC41" s="116"/>
      <c r="DYF41" s="15"/>
      <c r="DYG41" s="15"/>
      <c r="DYM41" s="118"/>
      <c r="DYN41" s="117"/>
      <c r="DYO41" s="105"/>
      <c r="DYP41" s="117"/>
      <c r="DYX41" s="116"/>
      <c r="DZA41" s="15"/>
      <c r="DZB41" s="15"/>
      <c r="DZH41" s="118"/>
      <c r="DZI41" s="117"/>
      <c r="DZJ41" s="105"/>
      <c r="DZK41" s="117"/>
      <c r="DZS41" s="116"/>
      <c r="DZV41" s="15"/>
      <c r="DZW41" s="15"/>
      <c r="EAC41" s="118"/>
      <c r="EAD41" s="117"/>
      <c r="EAE41" s="105"/>
      <c r="EAF41" s="117"/>
      <c r="EAN41" s="116"/>
      <c r="EAQ41" s="15"/>
      <c r="EAR41" s="15"/>
      <c r="EAX41" s="118"/>
      <c r="EAY41" s="117"/>
      <c r="EAZ41" s="105"/>
      <c r="EBA41" s="117"/>
      <c r="EBI41" s="116"/>
      <c r="EBL41" s="15"/>
      <c r="EBM41" s="15"/>
      <c r="EBS41" s="118"/>
      <c r="EBT41" s="117"/>
      <c r="EBU41" s="105"/>
      <c r="EBV41" s="117"/>
      <c r="ECD41" s="116"/>
      <c r="ECG41" s="15"/>
      <c r="ECH41" s="15"/>
      <c r="ECN41" s="118"/>
      <c r="ECO41" s="117"/>
      <c r="ECP41" s="105"/>
      <c r="ECQ41" s="117"/>
      <c r="ECY41" s="116"/>
      <c r="EDB41" s="15"/>
      <c r="EDC41" s="15"/>
      <c r="EDI41" s="118"/>
      <c r="EDJ41" s="117"/>
      <c r="EDK41" s="105"/>
      <c r="EDL41" s="117"/>
      <c r="EDT41" s="116"/>
      <c r="EDW41" s="15"/>
      <c r="EDX41" s="15"/>
      <c r="EED41" s="118"/>
      <c r="EEE41" s="117"/>
      <c r="EEF41" s="105"/>
      <c r="EEG41" s="117"/>
      <c r="EEO41" s="116"/>
      <c r="EER41" s="15"/>
      <c r="EES41" s="15"/>
      <c r="EEY41" s="118"/>
      <c r="EEZ41" s="117"/>
      <c r="EFA41" s="105"/>
      <c r="EFB41" s="117"/>
      <c r="EFJ41" s="116"/>
      <c r="EFM41" s="15"/>
      <c r="EFN41" s="15"/>
      <c r="EFT41" s="118"/>
      <c r="EFU41" s="117"/>
      <c r="EFV41" s="105"/>
      <c r="EFW41" s="117"/>
      <c r="EGE41" s="116"/>
      <c r="EGH41" s="15"/>
      <c r="EGI41" s="15"/>
      <c r="EGO41" s="118"/>
      <c r="EGP41" s="117"/>
      <c r="EGQ41" s="105"/>
      <c r="EGR41" s="117"/>
      <c r="EGZ41" s="116"/>
      <c r="EHC41" s="15"/>
      <c r="EHD41" s="15"/>
      <c r="EHJ41" s="118"/>
      <c r="EHK41" s="117"/>
      <c r="EHL41" s="105"/>
      <c r="EHM41" s="117"/>
      <c r="EHU41" s="116"/>
      <c r="EHX41" s="15"/>
      <c r="EHY41" s="15"/>
      <c r="EIE41" s="118"/>
      <c r="EIF41" s="117"/>
      <c r="EIG41" s="105"/>
      <c r="EIH41" s="117"/>
      <c r="EIP41" s="116"/>
      <c r="EIS41" s="15"/>
      <c r="EIT41" s="15"/>
      <c r="EIZ41" s="118"/>
      <c r="EJA41" s="117"/>
      <c r="EJB41" s="105"/>
      <c r="EJC41" s="117"/>
      <c r="EJK41" s="116"/>
      <c r="EJN41" s="15"/>
      <c r="EJO41" s="15"/>
      <c r="EJU41" s="118"/>
      <c r="EJV41" s="117"/>
      <c r="EJW41" s="105"/>
      <c r="EJX41" s="117"/>
      <c r="EKF41" s="116"/>
      <c r="EKI41" s="15"/>
      <c r="EKJ41" s="15"/>
      <c r="EKP41" s="118"/>
      <c r="EKQ41" s="117"/>
      <c r="EKR41" s="105"/>
      <c r="EKS41" s="117"/>
      <c r="ELA41" s="116"/>
      <c r="ELD41" s="15"/>
      <c r="ELE41" s="15"/>
      <c r="ELK41" s="118"/>
      <c r="ELL41" s="117"/>
      <c r="ELM41" s="105"/>
      <c r="ELN41" s="117"/>
      <c r="ELV41" s="116"/>
      <c r="ELY41" s="15"/>
      <c r="ELZ41" s="15"/>
      <c r="EMF41" s="118"/>
      <c r="EMG41" s="117"/>
      <c r="EMH41" s="105"/>
      <c r="EMI41" s="117"/>
      <c r="EMQ41" s="116"/>
      <c r="EMT41" s="15"/>
      <c r="EMU41" s="15"/>
      <c r="ENA41" s="118"/>
      <c r="ENB41" s="117"/>
      <c r="ENC41" s="105"/>
      <c r="END41" s="117"/>
      <c r="ENL41" s="116"/>
      <c r="ENO41" s="15"/>
      <c r="ENP41" s="15"/>
      <c r="ENV41" s="118"/>
      <c r="ENW41" s="117"/>
      <c r="ENX41" s="105"/>
      <c r="ENY41" s="117"/>
      <c r="EOG41" s="116"/>
      <c r="EOJ41" s="15"/>
      <c r="EOK41" s="15"/>
      <c r="EOQ41" s="118"/>
      <c r="EOR41" s="117"/>
      <c r="EOS41" s="105"/>
      <c r="EOT41" s="117"/>
      <c r="EPB41" s="116"/>
      <c r="EPE41" s="15"/>
      <c r="EPF41" s="15"/>
      <c r="EPL41" s="118"/>
      <c r="EPM41" s="117"/>
      <c r="EPN41" s="105"/>
      <c r="EPO41" s="117"/>
      <c r="EPW41" s="116"/>
      <c r="EPZ41" s="15"/>
      <c r="EQA41" s="15"/>
      <c r="EQG41" s="118"/>
      <c r="EQH41" s="117"/>
      <c r="EQI41" s="105"/>
      <c r="EQJ41" s="117"/>
      <c r="EQR41" s="116"/>
      <c r="EQU41" s="15"/>
      <c r="EQV41" s="15"/>
      <c r="ERB41" s="118"/>
      <c r="ERC41" s="117"/>
      <c r="ERD41" s="105"/>
      <c r="ERE41" s="117"/>
      <c r="ERM41" s="116"/>
      <c r="ERP41" s="15"/>
      <c r="ERQ41" s="15"/>
      <c r="ERW41" s="118"/>
      <c r="ERX41" s="117"/>
      <c r="ERY41" s="105"/>
      <c r="ERZ41" s="117"/>
      <c r="ESH41" s="116"/>
      <c r="ESK41" s="15"/>
      <c r="ESL41" s="15"/>
      <c r="ESR41" s="118"/>
      <c r="ESS41" s="117"/>
      <c r="EST41" s="105"/>
      <c r="ESU41" s="117"/>
      <c r="ETC41" s="116"/>
      <c r="ETF41" s="15"/>
      <c r="ETG41" s="15"/>
      <c r="ETM41" s="118"/>
      <c r="ETN41" s="117"/>
      <c r="ETO41" s="105"/>
      <c r="ETP41" s="117"/>
      <c r="ETX41" s="116"/>
      <c r="EUA41" s="15"/>
      <c r="EUB41" s="15"/>
      <c r="EUH41" s="118"/>
      <c r="EUI41" s="117"/>
      <c r="EUJ41" s="105"/>
      <c r="EUK41" s="117"/>
      <c r="EUS41" s="116"/>
      <c r="EUV41" s="15"/>
      <c r="EUW41" s="15"/>
      <c r="EVC41" s="118"/>
      <c r="EVD41" s="117"/>
      <c r="EVE41" s="105"/>
      <c r="EVF41" s="117"/>
      <c r="EVN41" s="116"/>
      <c r="EVQ41" s="15"/>
      <c r="EVR41" s="15"/>
      <c r="EVX41" s="118"/>
      <c r="EVY41" s="117"/>
      <c r="EVZ41" s="105"/>
      <c r="EWA41" s="117"/>
      <c r="EWI41" s="116"/>
      <c r="EWL41" s="15"/>
      <c r="EWM41" s="15"/>
      <c r="EWS41" s="118"/>
      <c r="EWT41" s="117"/>
      <c r="EWU41" s="105"/>
      <c r="EWV41" s="117"/>
      <c r="EXD41" s="116"/>
      <c r="EXG41" s="15"/>
      <c r="EXH41" s="15"/>
      <c r="EXN41" s="118"/>
      <c r="EXO41" s="117"/>
      <c r="EXP41" s="105"/>
      <c r="EXQ41" s="117"/>
      <c r="EXY41" s="116"/>
      <c r="EYB41" s="15"/>
      <c r="EYC41" s="15"/>
      <c r="EYI41" s="118"/>
      <c r="EYJ41" s="117"/>
      <c r="EYK41" s="105"/>
      <c r="EYL41" s="117"/>
      <c r="EYT41" s="116"/>
      <c r="EYW41" s="15"/>
      <c r="EYX41" s="15"/>
      <c r="EZD41" s="118"/>
      <c r="EZE41" s="117"/>
      <c r="EZF41" s="105"/>
      <c r="EZG41" s="117"/>
      <c r="EZO41" s="116"/>
      <c r="EZR41" s="15"/>
      <c r="EZS41" s="15"/>
      <c r="EZY41" s="118"/>
      <c r="EZZ41" s="117"/>
      <c r="FAA41" s="105"/>
      <c r="FAB41" s="117"/>
      <c r="FAJ41" s="116"/>
      <c r="FAM41" s="15"/>
      <c r="FAN41" s="15"/>
      <c r="FAT41" s="118"/>
      <c r="FAU41" s="117"/>
      <c r="FAV41" s="105"/>
      <c r="FAW41" s="117"/>
      <c r="FBE41" s="116"/>
      <c r="FBH41" s="15"/>
      <c r="FBI41" s="15"/>
      <c r="FBO41" s="118"/>
      <c r="FBP41" s="117"/>
      <c r="FBQ41" s="105"/>
      <c r="FBR41" s="117"/>
      <c r="FBZ41" s="116"/>
      <c r="FCC41" s="15"/>
      <c r="FCD41" s="15"/>
      <c r="FCJ41" s="118"/>
      <c r="FCK41" s="117"/>
      <c r="FCL41" s="105"/>
      <c r="FCM41" s="117"/>
      <c r="FCU41" s="116"/>
      <c r="FCX41" s="15"/>
      <c r="FCY41" s="15"/>
      <c r="FDE41" s="118"/>
      <c r="FDF41" s="117"/>
      <c r="FDG41" s="105"/>
      <c r="FDH41" s="117"/>
      <c r="FDP41" s="116"/>
      <c r="FDS41" s="15"/>
      <c r="FDT41" s="15"/>
      <c r="FDZ41" s="118"/>
      <c r="FEA41" s="117"/>
      <c r="FEB41" s="105"/>
      <c r="FEC41" s="117"/>
      <c r="FEK41" s="116"/>
      <c r="FEN41" s="15"/>
      <c r="FEO41" s="15"/>
      <c r="FEU41" s="118"/>
      <c r="FEV41" s="117"/>
      <c r="FEW41" s="105"/>
      <c r="FEX41" s="117"/>
      <c r="FFF41" s="116"/>
      <c r="FFI41" s="15"/>
      <c r="FFJ41" s="15"/>
      <c r="FFP41" s="118"/>
      <c r="FFQ41" s="117"/>
      <c r="FFR41" s="105"/>
      <c r="FFS41" s="117"/>
      <c r="FGA41" s="116"/>
      <c r="FGD41" s="15"/>
      <c r="FGE41" s="15"/>
      <c r="FGK41" s="118"/>
      <c r="FGL41" s="117"/>
      <c r="FGM41" s="105"/>
      <c r="FGN41" s="117"/>
      <c r="FGV41" s="116"/>
      <c r="FGY41" s="15"/>
      <c r="FGZ41" s="15"/>
      <c r="FHF41" s="118"/>
      <c r="FHG41" s="117"/>
      <c r="FHH41" s="105"/>
      <c r="FHI41" s="117"/>
      <c r="FHQ41" s="116"/>
      <c r="FHT41" s="15"/>
      <c r="FHU41" s="15"/>
      <c r="FIA41" s="118"/>
      <c r="FIB41" s="117"/>
      <c r="FIC41" s="105"/>
      <c r="FID41" s="117"/>
      <c r="FIL41" s="116"/>
      <c r="FIO41" s="15"/>
      <c r="FIP41" s="15"/>
      <c r="FIV41" s="118"/>
      <c r="FIW41" s="117"/>
      <c r="FIX41" s="105"/>
      <c r="FIY41" s="117"/>
      <c r="FJG41" s="116"/>
      <c r="FJJ41" s="15"/>
      <c r="FJK41" s="15"/>
      <c r="FJQ41" s="118"/>
      <c r="FJR41" s="117"/>
      <c r="FJS41" s="105"/>
      <c r="FJT41" s="117"/>
      <c r="FKB41" s="116"/>
      <c r="FKE41" s="15"/>
      <c r="FKF41" s="15"/>
      <c r="FKL41" s="118"/>
      <c r="FKM41" s="117"/>
      <c r="FKN41" s="105"/>
      <c r="FKO41" s="117"/>
      <c r="FKW41" s="116"/>
      <c r="FKZ41" s="15"/>
      <c r="FLA41" s="15"/>
      <c r="FLG41" s="118"/>
      <c r="FLH41" s="117"/>
      <c r="FLI41" s="105"/>
      <c r="FLJ41" s="117"/>
      <c r="FLR41" s="116"/>
      <c r="FLU41" s="15"/>
      <c r="FLV41" s="15"/>
      <c r="FMB41" s="118"/>
      <c r="FMC41" s="117"/>
      <c r="FMD41" s="105"/>
      <c r="FME41" s="117"/>
      <c r="FMM41" s="116"/>
      <c r="FMP41" s="15"/>
      <c r="FMQ41" s="15"/>
      <c r="FMW41" s="118"/>
      <c r="FMX41" s="117"/>
      <c r="FMY41" s="105"/>
      <c r="FMZ41" s="117"/>
      <c r="FNH41" s="116"/>
      <c r="FNK41" s="15"/>
      <c r="FNL41" s="15"/>
      <c r="FNR41" s="118"/>
      <c r="FNS41" s="117"/>
      <c r="FNT41" s="105"/>
      <c r="FNU41" s="117"/>
      <c r="FOC41" s="116"/>
      <c r="FOF41" s="15"/>
      <c r="FOG41" s="15"/>
      <c r="FOM41" s="118"/>
      <c r="FON41" s="117"/>
      <c r="FOO41" s="105"/>
      <c r="FOP41" s="117"/>
      <c r="FOX41" s="116"/>
      <c r="FPA41" s="15"/>
      <c r="FPB41" s="15"/>
      <c r="FPH41" s="118"/>
      <c r="FPI41" s="117"/>
      <c r="FPJ41" s="105"/>
      <c r="FPK41" s="117"/>
      <c r="FPS41" s="116"/>
      <c r="FPV41" s="15"/>
      <c r="FPW41" s="15"/>
      <c r="FQC41" s="118"/>
      <c r="FQD41" s="117"/>
      <c r="FQE41" s="105"/>
      <c r="FQF41" s="117"/>
      <c r="FQN41" s="116"/>
      <c r="FQQ41" s="15"/>
      <c r="FQR41" s="15"/>
      <c r="FQX41" s="118"/>
      <c r="FQY41" s="117"/>
      <c r="FQZ41" s="105"/>
      <c r="FRA41" s="117"/>
      <c r="FRI41" s="116"/>
      <c r="FRL41" s="15"/>
      <c r="FRM41" s="15"/>
      <c r="FRS41" s="118"/>
      <c r="FRT41" s="117"/>
      <c r="FRU41" s="105"/>
      <c r="FRV41" s="117"/>
      <c r="FSD41" s="116"/>
      <c r="FSG41" s="15"/>
      <c r="FSH41" s="15"/>
      <c r="FSN41" s="118"/>
      <c r="FSO41" s="117"/>
      <c r="FSP41" s="105"/>
      <c r="FSQ41" s="117"/>
      <c r="FSY41" s="116"/>
      <c r="FTB41" s="15"/>
      <c r="FTC41" s="15"/>
      <c r="FTI41" s="118"/>
      <c r="FTJ41" s="117"/>
      <c r="FTK41" s="105"/>
      <c r="FTL41" s="117"/>
      <c r="FTT41" s="116"/>
      <c r="FTW41" s="15"/>
      <c r="FTX41" s="15"/>
      <c r="FUD41" s="118"/>
      <c r="FUE41" s="117"/>
      <c r="FUF41" s="105"/>
      <c r="FUG41" s="117"/>
      <c r="FUO41" s="116"/>
      <c r="FUR41" s="15"/>
      <c r="FUS41" s="15"/>
      <c r="FUY41" s="118"/>
      <c r="FUZ41" s="117"/>
      <c r="FVA41" s="105"/>
      <c r="FVB41" s="117"/>
      <c r="FVJ41" s="116"/>
      <c r="FVM41" s="15"/>
      <c r="FVN41" s="15"/>
      <c r="FVT41" s="118"/>
      <c r="FVU41" s="117"/>
      <c r="FVV41" s="105"/>
      <c r="FVW41" s="117"/>
      <c r="FWE41" s="116"/>
      <c r="FWH41" s="15"/>
      <c r="FWI41" s="15"/>
      <c r="FWO41" s="118"/>
      <c r="FWP41" s="117"/>
      <c r="FWQ41" s="105"/>
      <c r="FWR41" s="117"/>
      <c r="FWZ41" s="116"/>
      <c r="FXC41" s="15"/>
      <c r="FXD41" s="15"/>
      <c r="FXJ41" s="118"/>
      <c r="FXK41" s="117"/>
      <c r="FXL41" s="105"/>
      <c r="FXM41" s="117"/>
      <c r="FXU41" s="116"/>
      <c r="FXX41" s="15"/>
      <c r="FXY41" s="15"/>
      <c r="FYE41" s="118"/>
      <c r="FYF41" s="117"/>
      <c r="FYG41" s="105"/>
      <c r="FYH41" s="117"/>
      <c r="FYP41" s="116"/>
      <c r="FYS41" s="15"/>
      <c r="FYT41" s="15"/>
      <c r="FYZ41" s="118"/>
      <c r="FZA41" s="117"/>
      <c r="FZB41" s="105"/>
      <c r="FZC41" s="117"/>
      <c r="FZK41" s="116"/>
      <c r="FZN41" s="15"/>
      <c r="FZO41" s="15"/>
      <c r="FZU41" s="118"/>
      <c r="FZV41" s="117"/>
      <c r="FZW41" s="105"/>
      <c r="FZX41" s="117"/>
      <c r="GAF41" s="116"/>
      <c r="GAI41" s="15"/>
      <c r="GAJ41" s="15"/>
      <c r="GAP41" s="118"/>
      <c r="GAQ41" s="117"/>
      <c r="GAR41" s="105"/>
      <c r="GAS41" s="117"/>
      <c r="GBA41" s="116"/>
      <c r="GBD41" s="15"/>
      <c r="GBE41" s="15"/>
      <c r="GBK41" s="118"/>
      <c r="GBL41" s="117"/>
      <c r="GBM41" s="105"/>
      <c r="GBN41" s="117"/>
      <c r="GBV41" s="116"/>
      <c r="GBY41" s="15"/>
      <c r="GBZ41" s="15"/>
      <c r="GCF41" s="118"/>
      <c r="GCG41" s="117"/>
      <c r="GCH41" s="105"/>
      <c r="GCI41" s="117"/>
      <c r="GCQ41" s="116"/>
      <c r="GCT41" s="15"/>
      <c r="GCU41" s="15"/>
      <c r="GDA41" s="118"/>
      <c r="GDB41" s="117"/>
      <c r="GDC41" s="105"/>
      <c r="GDD41" s="117"/>
      <c r="GDL41" s="116"/>
      <c r="GDO41" s="15"/>
      <c r="GDP41" s="15"/>
      <c r="GDV41" s="118"/>
      <c r="GDW41" s="117"/>
      <c r="GDX41" s="105"/>
      <c r="GDY41" s="117"/>
      <c r="GEG41" s="116"/>
      <c r="GEJ41" s="15"/>
      <c r="GEK41" s="15"/>
      <c r="GEQ41" s="118"/>
      <c r="GER41" s="117"/>
      <c r="GES41" s="105"/>
      <c r="GET41" s="117"/>
      <c r="GFB41" s="116"/>
      <c r="GFE41" s="15"/>
      <c r="GFF41" s="15"/>
      <c r="GFL41" s="118"/>
      <c r="GFM41" s="117"/>
      <c r="GFN41" s="105"/>
      <c r="GFO41" s="117"/>
      <c r="GFW41" s="116"/>
      <c r="GFZ41" s="15"/>
      <c r="GGA41" s="15"/>
      <c r="GGG41" s="118"/>
      <c r="GGH41" s="117"/>
      <c r="GGI41" s="105"/>
      <c r="GGJ41" s="117"/>
      <c r="GGR41" s="116"/>
      <c r="GGU41" s="15"/>
      <c r="GGV41" s="15"/>
      <c r="GHB41" s="118"/>
      <c r="GHC41" s="117"/>
      <c r="GHD41" s="105"/>
      <c r="GHE41" s="117"/>
      <c r="GHM41" s="116"/>
      <c r="GHP41" s="15"/>
      <c r="GHQ41" s="15"/>
      <c r="GHW41" s="118"/>
      <c r="GHX41" s="117"/>
      <c r="GHY41" s="105"/>
      <c r="GHZ41" s="117"/>
      <c r="GIH41" s="116"/>
      <c r="GIK41" s="15"/>
      <c r="GIL41" s="15"/>
      <c r="GIR41" s="118"/>
      <c r="GIS41" s="117"/>
      <c r="GIT41" s="105"/>
      <c r="GIU41" s="117"/>
      <c r="GJC41" s="116"/>
      <c r="GJF41" s="15"/>
      <c r="GJG41" s="15"/>
      <c r="GJM41" s="118"/>
      <c r="GJN41" s="117"/>
      <c r="GJO41" s="105"/>
      <c r="GJP41" s="117"/>
      <c r="GJX41" s="116"/>
      <c r="GKA41" s="15"/>
      <c r="GKB41" s="15"/>
      <c r="GKH41" s="118"/>
      <c r="GKI41" s="117"/>
      <c r="GKJ41" s="105"/>
      <c r="GKK41" s="117"/>
      <c r="GKS41" s="116"/>
      <c r="GKV41" s="15"/>
      <c r="GKW41" s="15"/>
      <c r="GLC41" s="118"/>
      <c r="GLD41" s="117"/>
      <c r="GLE41" s="105"/>
      <c r="GLF41" s="117"/>
      <c r="GLN41" s="116"/>
      <c r="GLQ41" s="15"/>
      <c r="GLR41" s="15"/>
      <c r="GLX41" s="118"/>
      <c r="GLY41" s="117"/>
      <c r="GLZ41" s="105"/>
      <c r="GMA41" s="117"/>
      <c r="GMI41" s="116"/>
      <c r="GML41" s="15"/>
      <c r="GMM41" s="15"/>
      <c r="GMS41" s="118"/>
      <c r="GMT41" s="117"/>
      <c r="GMU41" s="105"/>
      <c r="GMV41" s="117"/>
      <c r="GND41" s="116"/>
      <c r="GNG41" s="15"/>
      <c r="GNH41" s="15"/>
      <c r="GNN41" s="118"/>
      <c r="GNO41" s="117"/>
      <c r="GNP41" s="105"/>
      <c r="GNQ41" s="117"/>
      <c r="GNY41" s="116"/>
      <c r="GOB41" s="15"/>
      <c r="GOC41" s="15"/>
      <c r="GOI41" s="118"/>
      <c r="GOJ41" s="117"/>
      <c r="GOK41" s="105"/>
      <c r="GOL41" s="117"/>
      <c r="GOT41" s="116"/>
      <c r="GOW41" s="15"/>
      <c r="GOX41" s="15"/>
      <c r="GPD41" s="118"/>
      <c r="GPE41" s="117"/>
      <c r="GPF41" s="105"/>
      <c r="GPG41" s="117"/>
      <c r="GPO41" s="116"/>
      <c r="GPR41" s="15"/>
      <c r="GPS41" s="15"/>
      <c r="GPY41" s="118"/>
      <c r="GPZ41" s="117"/>
      <c r="GQA41" s="105"/>
      <c r="GQB41" s="117"/>
      <c r="GQJ41" s="116"/>
      <c r="GQM41" s="15"/>
      <c r="GQN41" s="15"/>
      <c r="GQT41" s="118"/>
      <c r="GQU41" s="117"/>
      <c r="GQV41" s="105"/>
      <c r="GQW41" s="117"/>
      <c r="GRE41" s="116"/>
      <c r="GRH41" s="15"/>
      <c r="GRI41" s="15"/>
      <c r="GRO41" s="118"/>
      <c r="GRP41" s="117"/>
      <c r="GRQ41" s="105"/>
      <c r="GRR41" s="117"/>
      <c r="GRZ41" s="116"/>
      <c r="GSC41" s="15"/>
      <c r="GSD41" s="15"/>
      <c r="GSJ41" s="118"/>
      <c r="GSK41" s="117"/>
      <c r="GSL41" s="105"/>
      <c r="GSM41" s="117"/>
      <c r="GSU41" s="116"/>
      <c r="GSX41" s="15"/>
      <c r="GSY41" s="15"/>
      <c r="GTE41" s="118"/>
      <c r="GTF41" s="117"/>
      <c r="GTG41" s="105"/>
      <c r="GTH41" s="117"/>
      <c r="GTP41" s="116"/>
      <c r="GTS41" s="15"/>
      <c r="GTT41" s="15"/>
      <c r="GTZ41" s="118"/>
      <c r="GUA41" s="117"/>
      <c r="GUB41" s="105"/>
      <c r="GUC41" s="117"/>
      <c r="GUK41" s="116"/>
      <c r="GUN41" s="15"/>
      <c r="GUO41" s="15"/>
      <c r="GUU41" s="118"/>
      <c r="GUV41" s="117"/>
      <c r="GUW41" s="105"/>
      <c r="GUX41" s="117"/>
      <c r="GVF41" s="116"/>
      <c r="GVI41" s="15"/>
      <c r="GVJ41" s="15"/>
      <c r="GVP41" s="118"/>
      <c r="GVQ41" s="117"/>
      <c r="GVR41" s="105"/>
      <c r="GVS41" s="117"/>
      <c r="GWA41" s="116"/>
      <c r="GWD41" s="15"/>
      <c r="GWE41" s="15"/>
      <c r="GWK41" s="118"/>
      <c r="GWL41" s="117"/>
      <c r="GWM41" s="105"/>
      <c r="GWN41" s="117"/>
      <c r="GWV41" s="116"/>
      <c r="GWY41" s="15"/>
      <c r="GWZ41" s="15"/>
      <c r="GXF41" s="118"/>
      <c r="GXG41" s="117"/>
      <c r="GXH41" s="105"/>
      <c r="GXI41" s="117"/>
      <c r="GXQ41" s="116"/>
      <c r="GXT41" s="15"/>
      <c r="GXU41" s="15"/>
      <c r="GYA41" s="118"/>
      <c r="GYB41" s="117"/>
      <c r="GYC41" s="105"/>
      <c r="GYD41" s="117"/>
      <c r="GYL41" s="116"/>
      <c r="GYO41" s="15"/>
      <c r="GYP41" s="15"/>
      <c r="GYV41" s="118"/>
      <c r="GYW41" s="117"/>
      <c r="GYX41" s="105"/>
      <c r="GYY41" s="117"/>
      <c r="GZG41" s="116"/>
      <c r="GZJ41" s="15"/>
      <c r="GZK41" s="15"/>
      <c r="GZQ41" s="118"/>
      <c r="GZR41" s="117"/>
      <c r="GZS41" s="105"/>
      <c r="GZT41" s="117"/>
      <c r="HAB41" s="116"/>
      <c r="HAE41" s="15"/>
      <c r="HAF41" s="15"/>
      <c r="HAL41" s="118"/>
      <c r="HAM41" s="117"/>
      <c r="HAN41" s="105"/>
      <c r="HAO41" s="117"/>
      <c r="HAW41" s="116"/>
      <c r="HAZ41" s="15"/>
      <c r="HBA41" s="15"/>
      <c r="HBG41" s="118"/>
      <c r="HBH41" s="117"/>
      <c r="HBI41" s="105"/>
      <c r="HBJ41" s="117"/>
      <c r="HBR41" s="116"/>
      <c r="HBU41" s="15"/>
      <c r="HBV41" s="15"/>
      <c r="HCB41" s="118"/>
      <c r="HCC41" s="117"/>
      <c r="HCD41" s="105"/>
      <c r="HCE41" s="117"/>
      <c r="HCM41" s="116"/>
      <c r="HCP41" s="15"/>
      <c r="HCQ41" s="15"/>
      <c r="HCW41" s="118"/>
      <c r="HCX41" s="117"/>
      <c r="HCY41" s="105"/>
      <c r="HCZ41" s="117"/>
      <c r="HDH41" s="116"/>
      <c r="HDK41" s="15"/>
      <c r="HDL41" s="15"/>
      <c r="HDR41" s="118"/>
      <c r="HDS41" s="117"/>
      <c r="HDT41" s="105"/>
      <c r="HDU41" s="117"/>
      <c r="HEC41" s="116"/>
      <c r="HEF41" s="15"/>
      <c r="HEG41" s="15"/>
      <c r="HEM41" s="118"/>
      <c r="HEN41" s="117"/>
      <c r="HEO41" s="105"/>
      <c r="HEP41" s="117"/>
      <c r="HEX41" s="116"/>
      <c r="HFA41" s="15"/>
      <c r="HFB41" s="15"/>
      <c r="HFH41" s="118"/>
      <c r="HFI41" s="117"/>
      <c r="HFJ41" s="105"/>
      <c r="HFK41" s="117"/>
      <c r="HFS41" s="116"/>
      <c r="HFV41" s="15"/>
      <c r="HFW41" s="15"/>
      <c r="HGC41" s="118"/>
      <c r="HGD41" s="117"/>
      <c r="HGE41" s="105"/>
      <c r="HGF41" s="117"/>
      <c r="HGN41" s="116"/>
      <c r="HGQ41" s="15"/>
      <c r="HGR41" s="15"/>
      <c r="HGX41" s="118"/>
      <c r="HGY41" s="117"/>
      <c r="HGZ41" s="105"/>
      <c r="HHA41" s="117"/>
      <c r="HHI41" s="116"/>
      <c r="HHL41" s="15"/>
      <c r="HHM41" s="15"/>
      <c r="HHS41" s="118"/>
      <c r="HHT41" s="117"/>
      <c r="HHU41" s="105"/>
      <c r="HHV41" s="117"/>
      <c r="HID41" s="116"/>
      <c r="HIG41" s="15"/>
      <c r="HIH41" s="15"/>
      <c r="HIN41" s="118"/>
      <c r="HIO41" s="117"/>
      <c r="HIP41" s="105"/>
      <c r="HIQ41" s="117"/>
      <c r="HIY41" s="116"/>
      <c r="HJB41" s="15"/>
      <c r="HJC41" s="15"/>
      <c r="HJI41" s="118"/>
      <c r="HJJ41" s="117"/>
      <c r="HJK41" s="105"/>
      <c r="HJL41" s="117"/>
      <c r="HJT41" s="116"/>
      <c r="HJW41" s="15"/>
      <c r="HJX41" s="15"/>
      <c r="HKD41" s="118"/>
      <c r="HKE41" s="117"/>
      <c r="HKF41" s="105"/>
      <c r="HKG41" s="117"/>
      <c r="HKO41" s="116"/>
      <c r="HKR41" s="15"/>
      <c r="HKS41" s="15"/>
      <c r="HKY41" s="118"/>
      <c r="HKZ41" s="117"/>
      <c r="HLA41" s="105"/>
      <c r="HLB41" s="117"/>
      <c r="HLJ41" s="116"/>
      <c r="HLM41" s="15"/>
      <c r="HLN41" s="15"/>
      <c r="HLT41" s="118"/>
      <c r="HLU41" s="117"/>
      <c r="HLV41" s="105"/>
      <c r="HLW41" s="117"/>
      <c r="HME41" s="116"/>
      <c r="HMH41" s="15"/>
      <c r="HMI41" s="15"/>
      <c r="HMO41" s="118"/>
      <c r="HMP41" s="117"/>
      <c r="HMQ41" s="105"/>
      <c r="HMR41" s="117"/>
      <c r="HMZ41" s="116"/>
      <c r="HNC41" s="15"/>
      <c r="HND41" s="15"/>
      <c r="HNJ41" s="118"/>
      <c r="HNK41" s="117"/>
      <c r="HNL41" s="105"/>
      <c r="HNM41" s="117"/>
      <c r="HNU41" s="116"/>
      <c r="HNX41" s="15"/>
      <c r="HNY41" s="15"/>
      <c r="HOE41" s="118"/>
      <c r="HOF41" s="117"/>
      <c r="HOG41" s="105"/>
      <c r="HOH41" s="117"/>
      <c r="HOP41" s="116"/>
      <c r="HOS41" s="15"/>
      <c r="HOT41" s="15"/>
      <c r="HOZ41" s="118"/>
      <c r="HPA41" s="117"/>
      <c r="HPB41" s="105"/>
      <c r="HPC41" s="117"/>
      <c r="HPK41" s="116"/>
      <c r="HPN41" s="15"/>
      <c r="HPO41" s="15"/>
      <c r="HPU41" s="118"/>
      <c r="HPV41" s="117"/>
      <c r="HPW41" s="105"/>
      <c r="HPX41" s="117"/>
      <c r="HQF41" s="116"/>
      <c r="HQI41" s="15"/>
      <c r="HQJ41" s="15"/>
      <c r="HQP41" s="118"/>
      <c r="HQQ41" s="117"/>
      <c r="HQR41" s="105"/>
      <c r="HQS41" s="117"/>
      <c r="HRA41" s="116"/>
      <c r="HRD41" s="15"/>
      <c r="HRE41" s="15"/>
      <c r="HRK41" s="118"/>
      <c r="HRL41" s="117"/>
      <c r="HRM41" s="105"/>
      <c r="HRN41" s="117"/>
      <c r="HRV41" s="116"/>
      <c r="HRY41" s="15"/>
      <c r="HRZ41" s="15"/>
      <c r="HSF41" s="118"/>
      <c r="HSG41" s="117"/>
      <c r="HSH41" s="105"/>
      <c r="HSI41" s="117"/>
      <c r="HSQ41" s="116"/>
      <c r="HST41" s="15"/>
      <c r="HSU41" s="15"/>
      <c r="HTA41" s="118"/>
      <c r="HTB41" s="117"/>
      <c r="HTC41" s="105"/>
      <c r="HTD41" s="117"/>
      <c r="HTL41" s="116"/>
      <c r="HTO41" s="15"/>
      <c r="HTP41" s="15"/>
      <c r="HTV41" s="118"/>
      <c r="HTW41" s="117"/>
      <c r="HTX41" s="105"/>
      <c r="HTY41" s="117"/>
      <c r="HUG41" s="116"/>
      <c r="HUJ41" s="15"/>
      <c r="HUK41" s="15"/>
      <c r="HUQ41" s="118"/>
      <c r="HUR41" s="117"/>
      <c r="HUS41" s="105"/>
      <c r="HUT41" s="117"/>
      <c r="HVB41" s="116"/>
      <c r="HVE41" s="15"/>
      <c r="HVF41" s="15"/>
      <c r="HVL41" s="118"/>
      <c r="HVM41" s="117"/>
      <c r="HVN41" s="105"/>
      <c r="HVO41" s="117"/>
      <c r="HVW41" s="116"/>
      <c r="HVZ41" s="15"/>
      <c r="HWA41" s="15"/>
      <c r="HWG41" s="118"/>
      <c r="HWH41" s="117"/>
      <c r="HWI41" s="105"/>
      <c r="HWJ41" s="117"/>
      <c r="HWR41" s="116"/>
      <c r="HWU41" s="15"/>
      <c r="HWV41" s="15"/>
      <c r="HXB41" s="118"/>
      <c r="HXC41" s="117"/>
      <c r="HXD41" s="105"/>
      <c r="HXE41" s="117"/>
      <c r="HXM41" s="116"/>
      <c r="HXP41" s="15"/>
      <c r="HXQ41" s="15"/>
      <c r="HXW41" s="118"/>
      <c r="HXX41" s="117"/>
      <c r="HXY41" s="105"/>
      <c r="HXZ41" s="117"/>
      <c r="HYH41" s="116"/>
      <c r="HYK41" s="15"/>
      <c r="HYL41" s="15"/>
      <c r="HYR41" s="118"/>
      <c r="HYS41" s="117"/>
      <c r="HYT41" s="105"/>
      <c r="HYU41" s="117"/>
      <c r="HZC41" s="116"/>
      <c r="HZF41" s="15"/>
      <c r="HZG41" s="15"/>
      <c r="HZM41" s="118"/>
      <c r="HZN41" s="117"/>
      <c r="HZO41" s="105"/>
      <c r="HZP41" s="117"/>
      <c r="HZX41" s="116"/>
      <c r="IAA41" s="15"/>
      <c r="IAB41" s="15"/>
      <c r="IAH41" s="118"/>
      <c r="IAI41" s="117"/>
      <c r="IAJ41" s="105"/>
      <c r="IAK41" s="117"/>
      <c r="IAS41" s="116"/>
      <c r="IAV41" s="15"/>
      <c r="IAW41" s="15"/>
      <c r="IBC41" s="118"/>
      <c r="IBD41" s="117"/>
      <c r="IBE41" s="105"/>
      <c r="IBF41" s="117"/>
      <c r="IBN41" s="116"/>
      <c r="IBQ41" s="15"/>
      <c r="IBR41" s="15"/>
      <c r="IBX41" s="118"/>
      <c r="IBY41" s="117"/>
      <c r="IBZ41" s="105"/>
      <c r="ICA41" s="117"/>
      <c r="ICI41" s="116"/>
      <c r="ICL41" s="15"/>
      <c r="ICM41" s="15"/>
      <c r="ICS41" s="118"/>
      <c r="ICT41" s="117"/>
      <c r="ICU41" s="105"/>
      <c r="ICV41" s="117"/>
      <c r="IDD41" s="116"/>
      <c r="IDG41" s="15"/>
      <c r="IDH41" s="15"/>
      <c r="IDN41" s="118"/>
      <c r="IDO41" s="117"/>
      <c r="IDP41" s="105"/>
      <c r="IDQ41" s="117"/>
      <c r="IDY41" s="116"/>
      <c r="IEB41" s="15"/>
      <c r="IEC41" s="15"/>
      <c r="IEI41" s="118"/>
      <c r="IEJ41" s="117"/>
      <c r="IEK41" s="105"/>
      <c r="IEL41" s="117"/>
      <c r="IET41" s="116"/>
      <c r="IEW41" s="15"/>
      <c r="IEX41" s="15"/>
      <c r="IFD41" s="118"/>
      <c r="IFE41" s="117"/>
      <c r="IFF41" s="105"/>
      <c r="IFG41" s="117"/>
      <c r="IFO41" s="116"/>
      <c r="IFR41" s="15"/>
      <c r="IFS41" s="15"/>
      <c r="IFY41" s="118"/>
      <c r="IFZ41" s="117"/>
      <c r="IGA41" s="105"/>
      <c r="IGB41" s="117"/>
      <c r="IGJ41" s="116"/>
      <c r="IGM41" s="15"/>
      <c r="IGN41" s="15"/>
      <c r="IGT41" s="118"/>
      <c r="IGU41" s="117"/>
      <c r="IGV41" s="105"/>
      <c r="IGW41" s="117"/>
      <c r="IHE41" s="116"/>
      <c r="IHH41" s="15"/>
      <c r="IHI41" s="15"/>
      <c r="IHO41" s="118"/>
      <c r="IHP41" s="117"/>
      <c r="IHQ41" s="105"/>
      <c r="IHR41" s="117"/>
      <c r="IHZ41" s="116"/>
      <c r="IIC41" s="15"/>
      <c r="IID41" s="15"/>
      <c r="IIJ41" s="118"/>
      <c r="IIK41" s="117"/>
      <c r="IIL41" s="105"/>
      <c r="IIM41" s="117"/>
      <c r="IIU41" s="116"/>
      <c r="IIX41" s="15"/>
      <c r="IIY41" s="15"/>
      <c r="IJE41" s="118"/>
      <c r="IJF41" s="117"/>
      <c r="IJG41" s="105"/>
      <c r="IJH41" s="117"/>
      <c r="IJP41" s="116"/>
      <c r="IJS41" s="15"/>
      <c r="IJT41" s="15"/>
      <c r="IJZ41" s="118"/>
      <c r="IKA41" s="117"/>
      <c r="IKB41" s="105"/>
      <c r="IKC41" s="117"/>
      <c r="IKK41" s="116"/>
      <c r="IKN41" s="15"/>
      <c r="IKO41" s="15"/>
      <c r="IKU41" s="118"/>
      <c r="IKV41" s="117"/>
      <c r="IKW41" s="105"/>
      <c r="IKX41" s="117"/>
      <c r="ILF41" s="116"/>
      <c r="ILI41" s="15"/>
      <c r="ILJ41" s="15"/>
      <c r="ILP41" s="118"/>
      <c r="ILQ41" s="117"/>
      <c r="ILR41" s="105"/>
      <c r="ILS41" s="117"/>
      <c r="IMA41" s="116"/>
      <c r="IMD41" s="15"/>
      <c r="IME41" s="15"/>
      <c r="IMK41" s="118"/>
      <c r="IML41" s="117"/>
      <c r="IMM41" s="105"/>
      <c r="IMN41" s="117"/>
      <c r="IMV41" s="116"/>
      <c r="IMY41" s="15"/>
      <c r="IMZ41" s="15"/>
      <c r="INF41" s="118"/>
      <c r="ING41" s="117"/>
      <c r="INH41" s="105"/>
      <c r="INI41" s="117"/>
      <c r="INQ41" s="116"/>
      <c r="INT41" s="15"/>
      <c r="INU41" s="15"/>
      <c r="IOA41" s="118"/>
      <c r="IOB41" s="117"/>
      <c r="IOC41" s="105"/>
      <c r="IOD41" s="117"/>
      <c r="IOL41" s="116"/>
      <c r="IOO41" s="15"/>
      <c r="IOP41" s="15"/>
      <c r="IOV41" s="118"/>
      <c r="IOW41" s="117"/>
      <c r="IOX41" s="105"/>
      <c r="IOY41" s="117"/>
      <c r="IPG41" s="116"/>
      <c r="IPJ41" s="15"/>
      <c r="IPK41" s="15"/>
      <c r="IPQ41" s="118"/>
      <c r="IPR41" s="117"/>
      <c r="IPS41" s="105"/>
      <c r="IPT41" s="117"/>
      <c r="IQB41" s="116"/>
      <c r="IQE41" s="15"/>
      <c r="IQF41" s="15"/>
      <c r="IQL41" s="118"/>
      <c r="IQM41" s="117"/>
      <c r="IQN41" s="105"/>
      <c r="IQO41" s="117"/>
      <c r="IQW41" s="116"/>
      <c r="IQZ41" s="15"/>
      <c r="IRA41" s="15"/>
      <c r="IRG41" s="118"/>
      <c r="IRH41" s="117"/>
      <c r="IRI41" s="105"/>
      <c r="IRJ41" s="117"/>
      <c r="IRR41" s="116"/>
      <c r="IRU41" s="15"/>
      <c r="IRV41" s="15"/>
      <c r="ISB41" s="118"/>
      <c r="ISC41" s="117"/>
      <c r="ISD41" s="105"/>
      <c r="ISE41" s="117"/>
      <c r="ISM41" s="116"/>
      <c r="ISP41" s="15"/>
      <c r="ISQ41" s="15"/>
      <c r="ISW41" s="118"/>
      <c r="ISX41" s="117"/>
      <c r="ISY41" s="105"/>
      <c r="ISZ41" s="117"/>
      <c r="ITH41" s="116"/>
      <c r="ITK41" s="15"/>
      <c r="ITL41" s="15"/>
      <c r="ITR41" s="118"/>
      <c r="ITS41" s="117"/>
      <c r="ITT41" s="105"/>
      <c r="ITU41" s="117"/>
      <c r="IUC41" s="116"/>
      <c r="IUF41" s="15"/>
      <c r="IUG41" s="15"/>
      <c r="IUM41" s="118"/>
      <c r="IUN41" s="117"/>
      <c r="IUO41" s="105"/>
      <c r="IUP41" s="117"/>
      <c r="IUX41" s="116"/>
      <c r="IVA41" s="15"/>
      <c r="IVB41" s="15"/>
      <c r="IVH41" s="118"/>
      <c r="IVI41" s="117"/>
      <c r="IVJ41" s="105"/>
      <c r="IVK41" s="117"/>
      <c r="IVS41" s="116"/>
      <c r="IVV41" s="15"/>
      <c r="IVW41" s="15"/>
      <c r="IWC41" s="118"/>
      <c r="IWD41" s="117"/>
      <c r="IWE41" s="105"/>
      <c r="IWF41" s="117"/>
      <c r="IWN41" s="116"/>
      <c r="IWQ41" s="15"/>
      <c r="IWR41" s="15"/>
      <c r="IWX41" s="118"/>
      <c r="IWY41" s="117"/>
      <c r="IWZ41" s="105"/>
      <c r="IXA41" s="117"/>
      <c r="IXI41" s="116"/>
      <c r="IXL41" s="15"/>
      <c r="IXM41" s="15"/>
      <c r="IXS41" s="118"/>
      <c r="IXT41" s="117"/>
      <c r="IXU41" s="105"/>
      <c r="IXV41" s="117"/>
      <c r="IYD41" s="116"/>
      <c r="IYG41" s="15"/>
      <c r="IYH41" s="15"/>
      <c r="IYN41" s="118"/>
      <c r="IYO41" s="117"/>
      <c r="IYP41" s="105"/>
      <c r="IYQ41" s="117"/>
      <c r="IYY41" s="116"/>
      <c r="IZB41" s="15"/>
      <c r="IZC41" s="15"/>
      <c r="IZI41" s="118"/>
      <c r="IZJ41" s="117"/>
      <c r="IZK41" s="105"/>
      <c r="IZL41" s="117"/>
      <c r="IZT41" s="116"/>
      <c r="IZW41" s="15"/>
      <c r="IZX41" s="15"/>
      <c r="JAD41" s="118"/>
      <c r="JAE41" s="117"/>
      <c r="JAF41" s="105"/>
      <c r="JAG41" s="117"/>
      <c r="JAO41" s="116"/>
      <c r="JAR41" s="15"/>
      <c r="JAS41" s="15"/>
      <c r="JAY41" s="118"/>
      <c r="JAZ41" s="117"/>
      <c r="JBA41" s="105"/>
      <c r="JBB41" s="117"/>
      <c r="JBJ41" s="116"/>
      <c r="JBM41" s="15"/>
      <c r="JBN41" s="15"/>
      <c r="JBT41" s="118"/>
      <c r="JBU41" s="117"/>
      <c r="JBV41" s="105"/>
      <c r="JBW41" s="117"/>
      <c r="JCE41" s="116"/>
      <c r="JCH41" s="15"/>
      <c r="JCI41" s="15"/>
      <c r="JCO41" s="118"/>
      <c r="JCP41" s="117"/>
      <c r="JCQ41" s="105"/>
      <c r="JCR41" s="117"/>
      <c r="JCZ41" s="116"/>
      <c r="JDC41" s="15"/>
      <c r="JDD41" s="15"/>
      <c r="JDJ41" s="118"/>
      <c r="JDK41" s="117"/>
      <c r="JDL41" s="105"/>
      <c r="JDM41" s="117"/>
      <c r="JDU41" s="116"/>
      <c r="JDX41" s="15"/>
      <c r="JDY41" s="15"/>
      <c r="JEE41" s="118"/>
      <c r="JEF41" s="117"/>
      <c r="JEG41" s="105"/>
      <c r="JEH41" s="117"/>
      <c r="JEP41" s="116"/>
      <c r="JES41" s="15"/>
      <c r="JET41" s="15"/>
      <c r="JEZ41" s="118"/>
      <c r="JFA41" s="117"/>
      <c r="JFB41" s="105"/>
      <c r="JFC41" s="117"/>
      <c r="JFK41" s="116"/>
      <c r="JFN41" s="15"/>
      <c r="JFO41" s="15"/>
      <c r="JFU41" s="118"/>
      <c r="JFV41" s="117"/>
      <c r="JFW41" s="105"/>
      <c r="JFX41" s="117"/>
      <c r="JGF41" s="116"/>
      <c r="JGI41" s="15"/>
      <c r="JGJ41" s="15"/>
      <c r="JGP41" s="118"/>
      <c r="JGQ41" s="117"/>
      <c r="JGR41" s="105"/>
      <c r="JGS41" s="117"/>
      <c r="JHA41" s="116"/>
      <c r="JHD41" s="15"/>
      <c r="JHE41" s="15"/>
      <c r="JHK41" s="118"/>
      <c r="JHL41" s="117"/>
      <c r="JHM41" s="105"/>
      <c r="JHN41" s="117"/>
      <c r="JHV41" s="116"/>
      <c r="JHY41" s="15"/>
      <c r="JHZ41" s="15"/>
      <c r="JIF41" s="118"/>
      <c r="JIG41" s="117"/>
      <c r="JIH41" s="105"/>
      <c r="JII41" s="117"/>
      <c r="JIQ41" s="116"/>
      <c r="JIT41" s="15"/>
      <c r="JIU41" s="15"/>
      <c r="JJA41" s="118"/>
      <c r="JJB41" s="117"/>
      <c r="JJC41" s="105"/>
      <c r="JJD41" s="117"/>
      <c r="JJL41" s="116"/>
      <c r="JJO41" s="15"/>
      <c r="JJP41" s="15"/>
      <c r="JJV41" s="118"/>
      <c r="JJW41" s="117"/>
      <c r="JJX41" s="105"/>
      <c r="JJY41" s="117"/>
      <c r="JKG41" s="116"/>
      <c r="JKJ41" s="15"/>
      <c r="JKK41" s="15"/>
      <c r="JKQ41" s="118"/>
      <c r="JKR41" s="117"/>
      <c r="JKS41" s="105"/>
      <c r="JKT41" s="117"/>
      <c r="JLB41" s="116"/>
      <c r="JLE41" s="15"/>
      <c r="JLF41" s="15"/>
      <c r="JLL41" s="118"/>
      <c r="JLM41" s="117"/>
      <c r="JLN41" s="105"/>
      <c r="JLO41" s="117"/>
      <c r="JLW41" s="116"/>
      <c r="JLZ41" s="15"/>
      <c r="JMA41" s="15"/>
      <c r="JMG41" s="118"/>
      <c r="JMH41" s="117"/>
      <c r="JMI41" s="105"/>
      <c r="JMJ41" s="117"/>
      <c r="JMR41" s="116"/>
      <c r="JMU41" s="15"/>
      <c r="JMV41" s="15"/>
      <c r="JNB41" s="118"/>
      <c r="JNC41" s="117"/>
      <c r="JND41" s="105"/>
      <c r="JNE41" s="117"/>
      <c r="JNM41" s="116"/>
      <c r="JNP41" s="15"/>
      <c r="JNQ41" s="15"/>
      <c r="JNW41" s="118"/>
      <c r="JNX41" s="117"/>
      <c r="JNY41" s="105"/>
      <c r="JNZ41" s="117"/>
      <c r="JOH41" s="116"/>
      <c r="JOK41" s="15"/>
      <c r="JOL41" s="15"/>
      <c r="JOR41" s="118"/>
      <c r="JOS41" s="117"/>
      <c r="JOT41" s="105"/>
      <c r="JOU41" s="117"/>
      <c r="JPC41" s="116"/>
      <c r="JPF41" s="15"/>
      <c r="JPG41" s="15"/>
      <c r="JPM41" s="118"/>
      <c r="JPN41" s="117"/>
      <c r="JPO41" s="105"/>
      <c r="JPP41" s="117"/>
      <c r="JPX41" s="116"/>
      <c r="JQA41" s="15"/>
      <c r="JQB41" s="15"/>
      <c r="JQH41" s="118"/>
      <c r="JQI41" s="117"/>
      <c r="JQJ41" s="105"/>
      <c r="JQK41" s="117"/>
      <c r="JQS41" s="116"/>
      <c r="JQV41" s="15"/>
      <c r="JQW41" s="15"/>
      <c r="JRC41" s="118"/>
      <c r="JRD41" s="117"/>
      <c r="JRE41" s="105"/>
      <c r="JRF41" s="117"/>
      <c r="JRN41" s="116"/>
      <c r="JRQ41" s="15"/>
      <c r="JRR41" s="15"/>
      <c r="JRX41" s="118"/>
      <c r="JRY41" s="117"/>
      <c r="JRZ41" s="105"/>
      <c r="JSA41" s="117"/>
      <c r="JSI41" s="116"/>
      <c r="JSL41" s="15"/>
      <c r="JSM41" s="15"/>
      <c r="JSS41" s="118"/>
      <c r="JST41" s="117"/>
      <c r="JSU41" s="105"/>
      <c r="JSV41" s="117"/>
      <c r="JTD41" s="116"/>
      <c r="JTG41" s="15"/>
      <c r="JTH41" s="15"/>
      <c r="JTN41" s="118"/>
      <c r="JTO41" s="117"/>
      <c r="JTP41" s="105"/>
      <c r="JTQ41" s="117"/>
      <c r="JTY41" s="116"/>
      <c r="JUB41" s="15"/>
      <c r="JUC41" s="15"/>
      <c r="JUI41" s="118"/>
      <c r="JUJ41" s="117"/>
      <c r="JUK41" s="105"/>
      <c r="JUL41" s="117"/>
      <c r="JUT41" s="116"/>
      <c r="JUW41" s="15"/>
      <c r="JUX41" s="15"/>
      <c r="JVD41" s="118"/>
      <c r="JVE41" s="117"/>
      <c r="JVF41" s="105"/>
      <c r="JVG41" s="117"/>
      <c r="JVO41" s="116"/>
      <c r="JVR41" s="15"/>
      <c r="JVS41" s="15"/>
      <c r="JVY41" s="118"/>
      <c r="JVZ41" s="117"/>
      <c r="JWA41" s="105"/>
      <c r="JWB41" s="117"/>
      <c r="JWJ41" s="116"/>
      <c r="JWM41" s="15"/>
      <c r="JWN41" s="15"/>
      <c r="JWT41" s="118"/>
      <c r="JWU41" s="117"/>
      <c r="JWV41" s="105"/>
      <c r="JWW41" s="117"/>
      <c r="JXE41" s="116"/>
      <c r="JXH41" s="15"/>
      <c r="JXI41" s="15"/>
      <c r="JXO41" s="118"/>
      <c r="JXP41" s="117"/>
      <c r="JXQ41" s="105"/>
      <c r="JXR41" s="117"/>
      <c r="JXZ41" s="116"/>
      <c r="JYC41" s="15"/>
      <c r="JYD41" s="15"/>
      <c r="JYJ41" s="118"/>
      <c r="JYK41" s="117"/>
      <c r="JYL41" s="105"/>
      <c r="JYM41" s="117"/>
      <c r="JYU41" s="116"/>
      <c r="JYX41" s="15"/>
      <c r="JYY41" s="15"/>
      <c r="JZE41" s="118"/>
      <c r="JZF41" s="117"/>
      <c r="JZG41" s="105"/>
      <c r="JZH41" s="117"/>
      <c r="JZP41" s="116"/>
      <c r="JZS41" s="15"/>
      <c r="JZT41" s="15"/>
      <c r="JZZ41" s="118"/>
      <c r="KAA41" s="117"/>
      <c r="KAB41" s="105"/>
      <c r="KAC41" s="117"/>
      <c r="KAK41" s="116"/>
      <c r="KAN41" s="15"/>
      <c r="KAO41" s="15"/>
      <c r="KAU41" s="118"/>
      <c r="KAV41" s="117"/>
      <c r="KAW41" s="105"/>
      <c r="KAX41" s="117"/>
      <c r="KBF41" s="116"/>
      <c r="KBI41" s="15"/>
      <c r="KBJ41" s="15"/>
      <c r="KBP41" s="118"/>
      <c r="KBQ41" s="117"/>
      <c r="KBR41" s="105"/>
      <c r="KBS41" s="117"/>
      <c r="KCA41" s="116"/>
      <c r="KCD41" s="15"/>
      <c r="KCE41" s="15"/>
      <c r="KCK41" s="118"/>
      <c r="KCL41" s="117"/>
      <c r="KCM41" s="105"/>
      <c r="KCN41" s="117"/>
      <c r="KCV41" s="116"/>
      <c r="KCY41" s="15"/>
      <c r="KCZ41" s="15"/>
      <c r="KDF41" s="118"/>
      <c r="KDG41" s="117"/>
      <c r="KDH41" s="105"/>
      <c r="KDI41" s="117"/>
      <c r="KDQ41" s="116"/>
      <c r="KDT41" s="15"/>
      <c r="KDU41" s="15"/>
      <c r="KEA41" s="118"/>
      <c r="KEB41" s="117"/>
      <c r="KEC41" s="105"/>
      <c r="KED41" s="117"/>
      <c r="KEL41" s="116"/>
      <c r="KEO41" s="15"/>
      <c r="KEP41" s="15"/>
      <c r="KEV41" s="118"/>
      <c r="KEW41" s="117"/>
      <c r="KEX41" s="105"/>
      <c r="KEY41" s="117"/>
      <c r="KFG41" s="116"/>
      <c r="KFJ41" s="15"/>
      <c r="KFK41" s="15"/>
      <c r="KFQ41" s="118"/>
      <c r="KFR41" s="117"/>
      <c r="KFS41" s="105"/>
      <c r="KFT41" s="117"/>
      <c r="KGB41" s="116"/>
      <c r="KGE41" s="15"/>
      <c r="KGF41" s="15"/>
      <c r="KGL41" s="118"/>
      <c r="KGM41" s="117"/>
      <c r="KGN41" s="105"/>
      <c r="KGO41" s="117"/>
      <c r="KGW41" s="116"/>
      <c r="KGZ41" s="15"/>
      <c r="KHA41" s="15"/>
      <c r="KHG41" s="118"/>
      <c r="KHH41" s="117"/>
      <c r="KHI41" s="105"/>
      <c r="KHJ41" s="117"/>
      <c r="KHR41" s="116"/>
      <c r="KHU41" s="15"/>
      <c r="KHV41" s="15"/>
      <c r="KIB41" s="118"/>
      <c r="KIC41" s="117"/>
      <c r="KID41" s="105"/>
      <c r="KIE41" s="117"/>
      <c r="KIM41" s="116"/>
      <c r="KIP41" s="15"/>
      <c r="KIQ41" s="15"/>
      <c r="KIW41" s="118"/>
      <c r="KIX41" s="117"/>
      <c r="KIY41" s="105"/>
      <c r="KIZ41" s="117"/>
      <c r="KJH41" s="116"/>
      <c r="KJK41" s="15"/>
      <c r="KJL41" s="15"/>
      <c r="KJR41" s="118"/>
      <c r="KJS41" s="117"/>
      <c r="KJT41" s="105"/>
      <c r="KJU41" s="117"/>
      <c r="KKC41" s="116"/>
      <c r="KKF41" s="15"/>
      <c r="KKG41" s="15"/>
      <c r="KKM41" s="118"/>
      <c r="KKN41" s="117"/>
      <c r="KKO41" s="105"/>
      <c r="KKP41" s="117"/>
      <c r="KKX41" s="116"/>
      <c r="KLA41" s="15"/>
      <c r="KLB41" s="15"/>
      <c r="KLH41" s="118"/>
      <c r="KLI41" s="117"/>
      <c r="KLJ41" s="105"/>
      <c r="KLK41" s="117"/>
      <c r="KLS41" s="116"/>
      <c r="KLV41" s="15"/>
      <c r="KLW41" s="15"/>
      <c r="KMC41" s="118"/>
      <c r="KMD41" s="117"/>
      <c r="KME41" s="105"/>
      <c r="KMF41" s="117"/>
      <c r="KMN41" s="116"/>
      <c r="KMQ41" s="15"/>
      <c r="KMR41" s="15"/>
      <c r="KMX41" s="118"/>
      <c r="KMY41" s="117"/>
      <c r="KMZ41" s="105"/>
      <c r="KNA41" s="117"/>
      <c r="KNI41" s="116"/>
      <c r="KNL41" s="15"/>
      <c r="KNM41" s="15"/>
      <c r="KNS41" s="118"/>
      <c r="KNT41" s="117"/>
      <c r="KNU41" s="105"/>
      <c r="KNV41" s="117"/>
      <c r="KOD41" s="116"/>
      <c r="KOG41" s="15"/>
      <c r="KOH41" s="15"/>
      <c r="KON41" s="118"/>
      <c r="KOO41" s="117"/>
      <c r="KOP41" s="105"/>
      <c r="KOQ41" s="117"/>
      <c r="KOY41" s="116"/>
      <c r="KPB41" s="15"/>
      <c r="KPC41" s="15"/>
      <c r="KPI41" s="118"/>
      <c r="KPJ41" s="117"/>
      <c r="KPK41" s="105"/>
      <c r="KPL41" s="117"/>
      <c r="KPT41" s="116"/>
      <c r="KPW41" s="15"/>
      <c r="KPX41" s="15"/>
      <c r="KQD41" s="118"/>
      <c r="KQE41" s="117"/>
      <c r="KQF41" s="105"/>
      <c r="KQG41" s="117"/>
      <c r="KQO41" s="116"/>
      <c r="KQR41" s="15"/>
      <c r="KQS41" s="15"/>
      <c r="KQY41" s="118"/>
      <c r="KQZ41" s="117"/>
      <c r="KRA41" s="105"/>
      <c r="KRB41" s="117"/>
      <c r="KRJ41" s="116"/>
      <c r="KRM41" s="15"/>
      <c r="KRN41" s="15"/>
      <c r="KRT41" s="118"/>
      <c r="KRU41" s="117"/>
      <c r="KRV41" s="105"/>
      <c r="KRW41" s="117"/>
      <c r="KSE41" s="116"/>
      <c r="KSH41" s="15"/>
      <c r="KSI41" s="15"/>
      <c r="KSO41" s="118"/>
      <c r="KSP41" s="117"/>
      <c r="KSQ41" s="105"/>
      <c r="KSR41" s="117"/>
      <c r="KSZ41" s="116"/>
      <c r="KTC41" s="15"/>
      <c r="KTD41" s="15"/>
      <c r="KTJ41" s="118"/>
      <c r="KTK41" s="117"/>
      <c r="KTL41" s="105"/>
      <c r="KTM41" s="117"/>
      <c r="KTU41" s="116"/>
      <c r="KTX41" s="15"/>
      <c r="KTY41" s="15"/>
      <c r="KUE41" s="118"/>
      <c r="KUF41" s="117"/>
      <c r="KUG41" s="105"/>
      <c r="KUH41" s="117"/>
      <c r="KUP41" s="116"/>
      <c r="KUS41" s="15"/>
      <c r="KUT41" s="15"/>
      <c r="KUZ41" s="118"/>
      <c r="KVA41" s="117"/>
      <c r="KVB41" s="105"/>
      <c r="KVC41" s="117"/>
      <c r="KVK41" s="116"/>
      <c r="KVN41" s="15"/>
      <c r="KVO41" s="15"/>
      <c r="KVU41" s="118"/>
      <c r="KVV41" s="117"/>
      <c r="KVW41" s="105"/>
      <c r="KVX41" s="117"/>
      <c r="KWF41" s="116"/>
      <c r="KWI41" s="15"/>
      <c r="KWJ41" s="15"/>
      <c r="KWP41" s="118"/>
      <c r="KWQ41" s="117"/>
      <c r="KWR41" s="105"/>
      <c r="KWS41" s="117"/>
      <c r="KXA41" s="116"/>
      <c r="KXD41" s="15"/>
      <c r="KXE41" s="15"/>
      <c r="KXK41" s="118"/>
      <c r="KXL41" s="117"/>
      <c r="KXM41" s="105"/>
      <c r="KXN41" s="117"/>
      <c r="KXV41" s="116"/>
      <c r="KXY41" s="15"/>
      <c r="KXZ41" s="15"/>
      <c r="KYF41" s="118"/>
      <c r="KYG41" s="117"/>
      <c r="KYH41" s="105"/>
      <c r="KYI41" s="117"/>
      <c r="KYQ41" s="116"/>
      <c r="KYT41" s="15"/>
      <c r="KYU41" s="15"/>
      <c r="KZA41" s="118"/>
      <c r="KZB41" s="117"/>
      <c r="KZC41" s="105"/>
      <c r="KZD41" s="117"/>
      <c r="KZL41" s="116"/>
      <c r="KZO41" s="15"/>
      <c r="KZP41" s="15"/>
      <c r="KZV41" s="118"/>
      <c r="KZW41" s="117"/>
      <c r="KZX41" s="105"/>
      <c r="KZY41" s="117"/>
      <c r="LAG41" s="116"/>
      <c r="LAJ41" s="15"/>
      <c r="LAK41" s="15"/>
      <c r="LAQ41" s="118"/>
      <c r="LAR41" s="117"/>
      <c r="LAS41" s="105"/>
      <c r="LAT41" s="117"/>
      <c r="LBB41" s="116"/>
      <c r="LBE41" s="15"/>
      <c r="LBF41" s="15"/>
      <c r="LBL41" s="118"/>
      <c r="LBM41" s="117"/>
      <c r="LBN41" s="105"/>
      <c r="LBO41" s="117"/>
      <c r="LBW41" s="116"/>
      <c r="LBZ41" s="15"/>
      <c r="LCA41" s="15"/>
      <c r="LCG41" s="118"/>
      <c r="LCH41" s="117"/>
      <c r="LCI41" s="105"/>
      <c r="LCJ41" s="117"/>
      <c r="LCR41" s="116"/>
      <c r="LCU41" s="15"/>
      <c r="LCV41" s="15"/>
      <c r="LDB41" s="118"/>
      <c r="LDC41" s="117"/>
      <c r="LDD41" s="105"/>
      <c r="LDE41" s="117"/>
      <c r="LDM41" s="116"/>
      <c r="LDP41" s="15"/>
      <c r="LDQ41" s="15"/>
      <c r="LDW41" s="118"/>
      <c r="LDX41" s="117"/>
      <c r="LDY41" s="105"/>
      <c r="LDZ41" s="117"/>
      <c r="LEH41" s="116"/>
      <c r="LEK41" s="15"/>
      <c r="LEL41" s="15"/>
      <c r="LER41" s="118"/>
      <c r="LES41" s="117"/>
      <c r="LET41" s="105"/>
      <c r="LEU41" s="117"/>
      <c r="LFC41" s="116"/>
      <c r="LFF41" s="15"/>
      <c r="LFG41" s="15"/>
      <c r="LFM41" s="118"/>
      <c r="LFN41" s="117"/>
      <c r="LFO41" s="105"/>
      <c r="LFP41" s="117"/>
      <c r="LFX41" s="116"/>
      <c r="LGA41" s="15"/>
      <c r="LGB41" s="15"/>
      <c r="LGH41" s="118"/>
      <c r="LGI41" s="117"/>
      <c r="LGJ41" s="105"/>
      <c r="LGK41" s="117"/>
      <c r="LGS41" s="116"/>
      <c r="LGV41" s="15"/>
      <c r="LGW41" s="15"/>
      <c r="LHC41" s="118"/>
      <c r="LHD41" s="117"/>
      <c r="LHE41" s="105"/>
      <c r="LHF41" s="117"/>
      <c r="LHN41" s="116"/>
      <c r="LHQ41" s="15"/>
      <c r="LHR41" s="15"/>
      <c r="LHX41" s="118"/>
      <c r="LHY41" s="117"/>
      <c r="LHZ41" s="105"/>
      <c r="LIA41" s="117"/>
      <c r="LII41" s="116"/>
      <c r="LIL41" s="15"/>
      <c r="LIM41" s="15"/>
      <c r="LIS41" s="118"/>
      <c r="LIT41" s="117"/>
      <c r="LIU41" s="105"/>
      <c r="LIV41" s="117"/>
      <c r="LJD41" s="116"/>
      <c r="LJG41" s="15"/>
      <c r="LJH41" s="15"/>
      <c r="LJN41" s="118"/>
      <c r="LJO41" s="117"/>
      <c r="LJP41" s="105"/>
      <c r="LJQ41" s="117"/>
      <c r="LJY41" s="116"/>
      <c r="LKB41" s="15"/>
      <c r="LKC41" s="15"/>
      <c r="LKI41" s="118"/>
      <c r="LKJ41" s="117"/>
      <c r="LKK41" s="105"/>
      <c r="LKL41" s="117"/>
      <c r="LKT41" s="116"/>
      <c r="LKW41" s="15"/>
      <c r="LKX41" s="15"/>
      <c r="LLD41" s="118"/>
      <c r="LLE41" s="117"/>
      <c r="LLF41" s="105"/>
      <c r="LLG41" s="117"/>
      <c r="LLO41" s="116"/>
      <c r="LLR41" s="15"/>
      <c r="LLS41" s="15"/>
      <c r="LLY41" s="118"/>
      <c r="LLZ41" s="117"/>
      <c r="LMA41" s="105"/>
      <c r="LMB41" s="117"/>
      <c r="LMJ41" s="116"/>
      <c r="LMM41" s="15"/>
      <c r="LMN41" s="15"/>
      <c r="LMT41" s="118"/>
      <c r="LMU41" s="117"/>
      <c r="LMV41" s="105"/>
      <c r="LMW41" s="117"/>
      <c r="LNE41" s="116"/>
      <c r="LNH41" s="15"/>
      <c r="LNI41" s="15"/>
      <c r="LNO41" s="118"/>
      <c r="LNP41" s="117"/>
      <c r="LNQ41" s="105"/>
      <c r="LNR41" s="117"/>
      <c r="LNZ41" s="116"/>
      <c r="LOC41" s="15"/>
      <c r="LOD41" s="15"/>
      <c r="LOJ41" s="118"/>
      <c r="LOK41" s="117"/>
      <c r="LOL41" s="105"/>
      <c r="LOM41" s="117"/>
      <c r="LOU41" s="116"/>
      <c r="LOX41" s="15"/>
      <c r="LOY41" s="15"/>
      <c r="LPE41" s="118"/>
      <c r="LPF41" s="117"/>
      <c r="LPG41" s="105"/>
      <c r="LPH41" s="117"/>
      <c r="LPP41" s="116"/>
      <c r="LPS41" s="15"/>
      <c r="LPT41" s="15"/>
      <c r="LPZ41" s="118"/>
      <c r="LQA41" s="117"/>
      <c r="LQB41" s="105"/>
      <c r="LQC41" s="117"/>
      <c r="LQK41" s="116"/>
      <c r="LQN41" s="15"/>
      <c r="LQO41" s="15"/>
      <c r="LQU41" s="118"/>
      <c r="LQV41" s="117"/>
      <c r="LQW41" s="105"/>
      <c r="LQX41" s="117"/>
      <c r="LRF41" s="116"/>
      <c r="LRI41" s="15"/>
      <c r="LRJ41" s="15"/>
      <c r="LRP41" s="118"/>
      <c r="LRQ41" s="117"/>
      <c r="LRR41" s="105"/>
      <c r="LRS41" s="117"/>
      <c r="LSA41" s="116"/>
      <c r="LSD41" s="15"/>
      <c r="LSE41" s="15"/>
      <c r="LSK41" s="118"/>
      <c r="LSL41" s="117"/>
      <c r="LSM41" s="105"/>
      <c r="LSN41" s="117"/>
      <c r="LSV41" s="116"/>
      <c r="LSY41" s="15"/>
      <c r="LSZ41" s="15"/>
      <c r="LTF41" s="118"/>
      <c r="LTG41" s="117"/>
      <c r="LTH41" s="105"/>
      <c r="LTI41" s="117"/>
      <c r="LTQ41" s="116"/>
      <c r="LTT41" s="15"/>
      <c r="LTU41" s="15"/>
      <c r="LUA41" s="118"/>
      <c r="LUB41" s="117"/>
      <c r="LUC41" s="105"/>
      <c r="LUD41" s="117"/>
      <c r="LUL41" s="116"/>
      <c r="LUO41" s="15"/>
      <c r="LUP41" s="15"/>
      <c r="LUV41" s="118"/>
      <c r="LUW41" s="117"/>
      <c r="LUX41" s="105"/>
      <c r="LUY41" s="117"/>
      <c r="LVG41" s="116"/>
      <c r="LVJ41" s="15"/>
      <c r="LVK41" s="15"/>
      <c r="LVQ41" s="118"/>
      <c r="LVR41" s="117"/>
      <c r="LVS41" s="105"/>
      <c r="LVT41" s="117"/>
      <c r="LWB41" s="116"/>
      <c r="LWE41" s="15"/>
      <c r="LWF41" s="15"/>
      <c r="LWL41" s="118"/>
      <c r="LWM41" s="117"/>
      <c r="LWN41" s="105"/>
      <c r="LWO41" s="117"/>
      <c r="LWW41" s="116"/>
      <c r="LWZ41" s="15"/>
      <c r="LXA41" s="15"/>
      <c r="LXG41" s="118"/>
      <c r="LXH41" s="117"/>
      <c r="LXI41" s="105"/>
      <c r="LXJ41" s="117"/>
      <c r="LXR41" s="116"/>
      <c r="LXU41" s="15"/>
      <c r="LXV41" s="15"/>
      <c r="LYB41" s="118"/>
      <c r="LYC41" s="117"/>
      <c r="LYD41" s="105"/>
      <c r="LYE41" s="117"/>
      <c r="LYM41" s="116"/>
      <c r="LYP41" s="15"/>
      <c r="LYQ41" s="15"/>
      <c r="LYW41" s="118"/>
      <c r="LYX41" s="117"/>
      <c r="LYY41" s="105"/>
      <c r="LYZ41" s="117"/>
      <c r="LZH41" s="116"/>
      <c r="LZK41" s="15"/>
      <c r="LZL41" s="15"/>
      <c r="LZR41" s="118"/>
      <c r="LZS41" s="117"/>
      <c r="LZT41" s="105"/>
      <c r="LZU41" s="117"/>
      <c r="MAC41" s="116"/>
      <c r="MAF41" s="15"/>
      <c r="MAG41" s="15"/>
      <c r="MAM41" s="118"/>
      <c r="MAN41" s="117"/>
      <c r="MAO41" s="105"/>
      <c r="MAP41" s="117"/>
      <c r="MAX41" s="116"/>
      <c r="MBA41" s="15"/>
      <c r="MBB41" s="15"/>
      <c r="MBH41" s="118"/>
      <c r="MBI41" s="117"/>
      <c r="MBJ41" s="105"/>
      <c r="MBK41" s="117"/>
      <c r="MBS41" s="116"/>
      <c r="MBV41" s="15"/>
      <c r="MBW41" s="15"/>
      <c r="MCC41" s="118"/>
      <c r="MCD41" s="117"/>
      <c r="MCE41" s="105"/>
      <c r="MCF41" s="117"/>
      <c r="MCN41" s="116"/>
      <c r="MCQ41" s="15"/>
      <c r="MCR41" s="15"/>
      <c r="MCX41" s="118"/>
      <c r="MCY41" s="117"/>
      <c r="MCZ41" s="105"/>
      <c r="MDA41" s="117"/>
      <c r="MDI41" s="116"/>
      <c r="MDL41" s="15"/>
      <c r="MDM41" s="15"/>
      <c r="MDS41" s="118"/>
      <c r="MDT41" s="117"/>
      <c r="MDU41" s="105"/>
      <c r="MDV41" s="117"/>
      <c r="MED41" s="116"/>
      <c r="MEG41" s="15"/>
      <c r="MEH41" s="15"/>
      <c r="MEN41" s="118"/>
      <c r="MEO41" s="117"/>
      <c r="MEP41" s="105"/>
      <c r="MEQ41" s="117"/>
      <c r="MEY41" s="116"/>
      <c r="MFB41" s="15"/>
      <c r="MFC41" s="15"/>
      <c r="MFI41" s="118"/>
      <c r="MFJ41" s="117"/>
      <c r="MFK41" s="105"/>
      <c r="MFL41" s="117"/>
      <c r="MFT41" s="116"/>
      <c r="MFW41" s="15"/>
      <c r="MFX41" s="15"/>
      <c r="MGD41" s="118"/>
      <c r="MGE41" s="117"/>
      <c r="MGF41" s="105"/>
      <c r="MGG41" s="117"/>
      <c r="MGO41" s="116"/>
      <c r="MGR41" s="15"/>
      <c r="MGS41" s="15"/>
      <c r="MGY41" s="118"/>
      <c r="MGZ41" s="117"/>
      <c r="MHA41" s="105"/>
      <c r="MHB41" s="117"/>
      <c r="MHJ41" s="116"/>
      <c r="MHM41" s="15"/>
      <c r="MHN41" s="15"/>
      <c r="MHT41" s="118"/>
      <c r="MHU41" s="117"/>
      <c r="MHV41" s="105"/>
      <c r="MHW41" s="117"/>
      <c r="MIE41" s="116"/>
      <c r="MIH41" s="15"/>
      <c r="MII41" s="15"/>
      <c r="MIO41" s="118"/>
      <c r="MIP41" s="117"/>
      <c r="MIQ41" s="105"/>
      <c r="MIR41" s="117"/>
      <c r="MIZ41" s="116"/>
      <c r="MJC41" s="15"/>
      <c r="MJD41" s="15"/>
      <c r="MJJ41" s="118"/>
      <c r="MJK41" s="117"/>
      <c r="MJL41" s="105"/>
      <c r="MJM41" s="117"/>
      <c r="MJU41" s="116"/>
      <c r="MJX41" s="15"/>
      <c r="MJY41" s="15"/>
      <c r="MKE41" s="118"/>
      <c r="MKF41" s="117"/>
      <c r="MKG41" s="105"/>
      <c r="MKH41" s="117"/>
      <c r="MKP41" s="116"/>
      <c r="MKS41" s="15"/>
      <c r="MKT41" s="15"/>
      <c r="MKZ41" s="118"/>
      <c r="MLA41" s="117"/>
      <c r="MLB41" s="105"/>
      <c r="MLC41" s="117"/>
      <c r="MLK41" s="116"/>
      <c r="MLN41" s="15"/>
      <c r="MLO41" s="15"/>
      <c r="MLU41" s="118"/>
      <c r="MLV41" s="117"/>
      <c r="MLW41" s="105"/>
      <c r="MLX41" s="117"/>
      <c r="MMF41" s="116"/>
      <c r="MMI41" s="15"/>
      <c r="MMJ41" s="15"/>
      <c r="MMP41" s="118"/>
      <c r="MMQ41" s="117"/>
      <c r="MMR41" s="105"/>
      <c r="MMS41" s="117"/>
      <c r="MNA41" s="116"/>
      <c r="MND41" s="15"/>
      <c r="MNE41" s="15"/>
      <c r="MNK41" s="118"/>
      <c r="MNL41" s="117"/>
      <c r="MNM41" s="105"/>
      <c r="MNN41" s="117"/>
      <c r="MNV41" s="116"/>
      <c r="MNY41" s="15"/>
      <c r="MNZ41" s="15"/>
      <c r="MOF41" s="118"/>
      <c r="MOG41" s="117"/>
      <c r="MOH41" s="105"/>
      <c r="MOI41" s="117"/>
      <c r="MOQ41" s="116"/>
      <c r="MOT41" s="15"/>
      <c r="MOU41" s="15"/>
      <c r="MPA41" s="118"/>
      <c r="MPB41" s="117"/>
      <c r="MPC41" s="105"/>
      <c r="MPD41" s="117"/>
      <c r="MPL41" s="116"/>
      <c r="MPO41" s="15"/>
      <c r="MPP41" s="15"/>
      <c r="MPV41" s="118"/>
      <c r="MPW41" s="117"/>
      <c r="MPX41" s="105"/>
      <c r="MPY41" s="117"/>
      <c r="MQG41" s="116"/>
      <c r="MQJ41" s="15"/>
      <c r="MQK41" s="15"/>
      <c r="MQQ41" s="118"/>
      <c r="MQR41" s="117"/>
      <c r="MQS41" s="105"/>
      <c r="MQT41" s="117"/>
      <c r="MRB41" s="116"/>
      <c r="MRE41" s="15"/>
      <c r="MRF41" s="15"/>
      <c r="MRL41" s="118"/>
      <c r="MRM41" s="117"/>
      <c r="MRN41" s="105"/>
      <c r="MRO41" s="117"/>
      <c r="MRW41" s="116"/>
      <c r="MRZ41" s="15"/>
      <c r="MSA41" s="15"/>
      <c r="MSG41" s="118"/>
      <c r="MSH41" s="117"/>
      <c r="MSI41" s="105"/>
      <c r="MSJ41" s="117"/>
      <c r="MSR41" s="116"/>
      <c r="MSU41" s="15"/>
      <c r="MSV41" s="15"/>
      <c r="MTB41" s="118"/>
      <c r="MTC41" s="117"/>
      <c r="MTD41" s="105"/>
      <c r="MTE41" s="117"/>
      <c r="MTM41" s="116"/>
      <c r="MTP41" s="15"/>
      <c r="MTQ41" s="15"/>
      <c r="MTW41" s="118"/>
      <c r="MTX41" s="117"/>
      <c r="MTY41" s="105"/>
      <c r="MTZ41" s="117"/>
      <c r="MUH41" s="116"/>
      <c r="MUK41" s="15"/>
      <c r="MUL41" s="15"/>
      <c r="MUR41" s="118"/>
      <c r="MUS41" s="117"/>
      <c r="MUT41" s="105"/>
      <c r="MUU41" s="117"/>
      <c r="MVC41" s="116"/>
      <c r="MVF41" s="15"/>
      <c r="MVG41" s="15"/>
      <c r="MVM41" s="118"/>
      <c r="MVN41" s="117"/>
      <c r="MVO41" s="105"/>
      <c r="MVP41" s="117"/>
      <c r="MVX41" s="116"/>
      <c r="MWA41" s="15"/>
      <c r="MWB41" s="15"/>
      <c r="MWH41" s="118"/>
      <c r="MWI41" s="117"/>
      <c r="MWJ41" s="105"/>
      <c r="MWK41" s="117"/>
      <c r="MWS41" s="116"/>
      <c r="MWV41" s="15"/>
      <c r="MWW41" s="15"/>
      <c r="MXC41" s="118"/>
      <c r="MXD41" s="117"/>
      <c r="MXE41" s="105"/>
      <c r="MXF41" s="117"/>
      <c r="MXN41" s="116"/>
      <c r="MXQ41" s="15"/>
      <c r="MXR41" s="15"/>
      <c r="MXX41" s="118"/>
      <c r="MXY41" s="117"/>
      <c r="MXZ41" s="105"/>
      <c r="MYA41" s="117"/>
      <c r="MYI41" s="116"/>
      <c r="MYL41" s="15"/>
      <c r="MYM41" s="15"/>
      <c r="MYS41" s="118"/>
      <c r="MYT41" s="117"/>
      <c r="MYU41" s="105"/>
      <c r="MYV41" s="117"/>
      <c r="MZD41" s="116"/>
      <c r="MZG41" s="15"/>
      <c r="MZH41" s="15"/>
      <c r="MZN41" s="118"/>
      <c r="MZO41" s="117"/>
      <c r="MZP41" s="105"/>
      <c r="MZQ41" s="117"/>
      <c r="MZY41" s="116"/>
      <c r="NAB41" s="15"/>
      <c r="NAC41" s="15"/>
      <c r="NAI41" s="118"/>
      <c r="NAJ41" s="117"/>
      <c r="NAK41" s="105"/>
      <c r="NAL41" s="117"/>
      <c r="NAT41" s="116"/>
      <c r="NAW41" s="15"/>
      <c r="NAX41" s="15"/>
      <c r="NBD41" s="118"/>
      <c r="NBE41" s="117"/>
      <c r="NBF41" s="105"/>
      <c r="NBG41" s="117"/>
      <c r="NBO41" s="116"/>
      <c r="NBR41" s="15"/>
      <c r="NBS41" s="15"/>
      <c r="NBY41" s="118"/>
      <c r="NBZ41" s="117"/>
      <c r="NCA41" s="105"/>
      <c r="NCB41" s="117"/>
      <c r="NCJ41" s="116"/>
      <c r="NCM41" s="15"/>
      <c r="NCN41" s="15"/>
      <c r="NCT41" s="118"/>
      <c r="NCU41" s="117"/>
      <c r="NCV41" s="105"/>
      <c r="NCW41" s="117"/>
      <c r="NDE41" s="116"/>
      <c r="NDH41" s="15"/>
      <c r="NDI41" s="15"/>
      <c r="NDO41" s="118"/>
      <c r="NDP41" s="117"/>
      <c r="NDQ41" s="105"/>
      <c r="NDR41" s="117"/>
      <c r="NDZ41" s="116"/>
      <c r="NEC41" s="15"/>
      <c r="NED41" s="15"/>
      <c r="NEJ41" s="118"/>
      <c r="NEK41" s="117"/>
      <c r="NEL41" s="105"/>
      <c r="NEM41" s="117"/>
      <c r="NEU41" s="116"/>
      <c r="NEX41" s="15"/>
      <c r="NEY41" s="15"/>
      <c r="NFE41" s="118"/>
      <c r="NFF41" s="117"/>
      <c r="NFG41" s="105"/>
      <c r="NFH41" s="117"/>
      <c r="NFP41" s="116"/>
      <c r="NFS41" s="15"/>
      <c r="NFT41" s="15"/>
      <c r="NFZ41" s="118"/>
      <c r="NGA41" s="117"/>
      <c r="NGB41" s="105"/>
      <c r="NGC41" s="117"/>
      <c r="NGK41" s="116"/>
      <c r="NGN41" s="15"/>
      <c r="NGO41" s="15"/>
      <c r="NGU41" s="118"/>
      <c r="NGV41" s="117"/>
      <c r="NGW41" s="105"/>
      <c r="NGX41" s="117"/>
      <c r="NHF41" s="116"/>
      <c r="NHI41" s="15"/>
      <c r="NHJ41" s="15"/>
      <c r="NHP41" s="118"/>
      <c r="NHQ41" s="117"/>
      <c r="NHR41" s="105"/>
      <c r="NHS41" s="117"/>
      <c r="NIA41" s="116"/>
      <c r="NID41" s="15"/>
      <c r="NIE41" s="15"/>
      <c r="NIK41" s="118"/>
      <c r="NIL41" s="117"/>
      <c r="NIM41" s="105"/>
      <c r="NIN41" s="117"/>
      <c r="NIV41" s="116"/>
      <c r="NIY41" s="15"/>
      <c r="NIZ41" s="15"/>
      <c r="NJF41" s="118"/>
      <c r="NJG41" s="117"/>
      <c r="NJH41" s="105"/>
      <c r="NJI41" s="117"/>
      <c r="NJQ41" s="116"/>
      <c r="NJT41" s="15"/>
      <c r="NJU41" s="15"/>
      <c r="NKA41" s="118"/>
      <c r="NKB41" s="117"/>
      <c r="NKC41" s="105"/>
      <c r="NKD41" s="117"/>
      <c r="NKL41" s="116"/>
      <c r="NKO41" s="15"/>
      <c r="NKP41" s="15"/>
      <c r="NKV41" s="118"/>
      <c r="NKW41" s="117"/>
      <c r="NKX41" s="105"/>
      <c r="NKY41" s="117"/>
      <c r="NLG41" s="116"/>
      <c r="NLJ41" s="15"/>
      <c r="NLK41" s="15"/>
      <c r="NLQ41" s="118"/>
      <c r="NLR41" s="117"/>
      <c r="NLS41" s="105"/>
      <c r="NLT41" s="117"/>
      <c r="NMB41" s="116"/>
      <c r="NME41" s="15"/>
      <c r="NMF41" s="15"/>
      <c r="NML41" s="118"/>
      <c r="NMM41" s="117"/>
      <c r="NMN41" s="105"/>
      <c r="NMO41" s="117"/>
      <c r="NMW41" s="116"/>
      <c r="NMZ41" s="15"/>
      <c r="NNA41" s="15"/>
      <c r="NNG41" s="118"/>
      <c r="NNH41" s="117"/>
      <c r="NNI41" s="105"/>
      <c r="NNJ41" s="117"/>
      <c r="NNR41" s="116"/>
      <c r="NNU41" s="15"/>
      <c r="NNV41" s="15"/>
      <c r="NOB41" s="118"/>
      <c r="NOC41" s="117"/>
      <c r="NOD41" s="105"/>
      <c r="NOE41" s="117"/>
      <c r="NOM41" s="116"/>
      <c r="NOP41" s="15"/>
      <c r="NOQ41" s="15"/>
      <c r="NOW41" s="118"/>
      <c r="NOX41" s="117"/>
      <c r="NOY41" s="105"/>
      <c r="NOZ41" s="117"/>
      <c r="NPH41" s="116"/>
      <c r="NPK41" s="15"/>
      <c r="NPL41" s="15"/>
      <c r="NPR41" s="118"/>
      <c r="NPS41" s="117"/>
      <c r="NPT41" s="105"/>
      <c r="NPU41" s="117"/>
      <c r="NQC41" s="116"/>
      <c r="NQF41" s="15"/>
      <c r="NQG41" s="15"/>
      <c r="NQM41" s="118"/>
      <c r="NQN41" s="117"/>
      <c r="NQO41" s="105"/>
      <c r="NQP41" s="117"/>
      <c r="NQX41" s="116"/>
      <c r="NRA41" s="15"/>
      <c r="NRB41" s="15"/>
      <c r="NRH41" s="118"/>
      <c r="NRI41" s="117"/>
      <c r="NRJ41" s="105"/>
      <c r="NRK41" s="117"/>
      <c r="NRS41" s="116"/>
      <c r="NRV41" s="15"/>
      <c r="NRW41" s="15"/>
      <c r="NSC41" s="118"/>
      <c r="NSD41" s="117"/>
      <c r="NSE41" s="105"/>
      <c r="NSF41" s="117"/>
      <c r="NSN41" s="116"/>
      <c r="NSQ41" s="15"/>
      <c r="NSR41" s="15"/>
      <c r="NSX41" s="118"/>
      <c r="NSY41" s="117"/>
      <c r="NSZ41" s="105"/>
      <c r="NTA41" s="117"/>
      <c r="NTI41" s="116"/>
      <c r="NTL41" s="15"/>
      <c r="NTM41" s="15"/>
      <c r="NTS41" s="118"/>
      <c r="NTT41" s="117"/>
      <c r="NTU41" s="105"/>
      <c r="NTV41" s="117"/>
      <c r="NUD41" s="116"/>
      <c r="NUG41" s="15"/>
      <c r="NUH41" s="15"/>
      <c r="NUN41" s="118"/>
      <c r="NUO41" s="117"/>
      <c r="NUP41" s="105"/>
      <c r="NUQ41" s="117"/>
      <c r="NUY41" s="116"/>
      <c r="NVB41" s="15"/>
      <c r="NVC41" s="15"/>
      <c r="NVI41" s="118"/>
      <c r="NVJ41" s="117"/>
      <c r="NVK41" s="105"/>
      <c r="NVL41" s="117"/>
      <c r="NVT41" s="116"/>
      <c r="NVW41" s="15"/>
      <c r="NVX41" s="15"/>
      <c r="NWD41" s="118"/>
      <c r="NWE41" s="117"/>
      <c r="NWF41" s="105"/>
      <c r="NWG41" s="117"/>
      <c r="NWO41" s="116"/>
      <c r="NWR41" s="15"/>
      <c r="NWS41" s="15"/>
      <c r="NWY41" s="118"/>
      <c r="NWZ41" s="117"/>
      <c r="NXA41" s="105"/>
      <c r="NXB41" s="117"/>
      <c r="NXJ41" s="116"/>
      <c r="NXM41" s="15"/>
      <c r="NXN41" s="15"/>
      <c r="NXT41" s="118"/>
      <c r="NXU41" s="117"/>
      <c r="NXV41" s="105"/>
      <c r="NXW41" s="117"/>
      <c r="NYE41" s="116"/>
      <c r="NYH41" s="15"/>
      <c r="NYI41" s="15"/>
      <c r="NYO41" s="118"/>
      <c r="NYP41" s="117"/>
      <c r="NYQ41" s="105"/>
      <c r="NYR41" s="117"/>
      <c r="NYZ41" s="116"/>
      <c r="NZC41" s="15"/>
      <c r="NZD41" s="15"/>
      <c r="NZJ41" s="118"/>
      <c r="NZK41" s="117"/>
      <c r="NZL41" s="105"/>
      <c r="NZM41" s="117"/>
      <c r="NZU41" s="116"/>
      <c r="NZX41" s="15"/>
      <c r="NZY41" s="15"/>
      <c r="OAE41" s="118"/>
      <c r="OAF41" s="117"/>
      <c r="OAG41" s="105"/>
      <c r="OAH41" s="117"/>
      <c r="OAP41" s="116"/>
      <c r="OAS41" s="15"/>
      <c r="OAT41" s="15"/>
      <c r="OAZ41" s="118"/>
      <c r="OBA41" s="117"/>
      <c r="OBB41" s="105"/>
      <c r="OBC41" s="117"/>
      <c r="OBK41" s="116"/>
      <c r="OBN41" s="15"/>
      <c r="OBO41" s="15"/>
      <c r="OBU41" s="118"/>
      <c r="OBV41" s="117"/>
      <c r="OBW41" s="105"/>
      <c r="OBX41" s="117"/>
      <c r="OCF41" s="116"/>
      <c r="OCI41" s="15"/>
      <c r="OCJ41" s="15"/>
      <c r="OCP41" s="118"/>
      <c r="OCQ41" s="117"/>
      <c r="OCR41" s="105"/>
      <c r="OCS41" s="117"/>
      <c r="ODA41" s="116"/>
      <c r="ODD41" s="15"/>
      <c r="ODE41" s="15"/>
      <c r="ODK41" s="118"/>
      <c r="ODL41" s="117"/>
      <c r="ODM41" s="105"/>
      <c r="ODN41" s="117"/>
      <c r="ODV41" s="116"/>
      <c r="ODY41" s="15"/>
      <c r="ODZ41" s="15"/>
      <c r="OEF41" s="118"/>
      <c r="OEG41" s="117"/>
      <c r="OEH41" s="105"/>
      <c r="OEI41" s="117"/>
      <c r="OEQ41" s="116"/>
      <c r="OET41" s="15"/>
      <c r="OEU41" s="15"/>
      <c r="OFA41" s="118"/>
      <c r="OFB41" s="117"/>
      <c r="OFC41" s="105"/>
      <c r="OFD41" s="117"/>
      <c r="OFL41" s="116"/>
      <c r="OFO41" s="15"/>
      <c r="OFP41" s="15"/>
      <c r="OFV41" s="118"/>
      <c r="OFW41" s="117"/>
      <c r="OFX41" s="105"/>
      <c r="OFY41" s="117"/>
      <c r="OGG41" s="116"/>
      <c r="OGJ41" s="15"/>
      <c r="OGK41" s="15"/>
      <c r="OGQ41" s="118"/>
      <c r="OGR41" s="117"/>
      <c r="OGS41" s="105"/>
      <c r="OGT41" s="117"/>
      <c r="OHB41" s="116"/>
      <c r="OHE41" s="15"/>
      <c r="OHF41" s="15"/>
      <c r="OHL41" s="118"/>
      <c r="OHM41" s="117"/>
      <c r="OHN41" s="105"/>
      <c r="OHO41" s="117"/>
      <c r="OHW41" s="116"/>
      <c r="OHZ41" s="15"/>
      <c r="OIA41" s="15"/>
      <c r="OIG41" s="118"/>
      <c r="OIH41" s="117"/>
      <c r="OII41" s="105"/>
      <c r="OIJ41" s="117"/>
      <c r="OIR41" s="116"/>
      <c r="OIU41" s="15"/>
      <c r="OIV41" s="15"/>
      <c r="OJB41" s="118"/>
      <c r="OJC41" s="117"/>
      <c r="OJD41" s="105"/>
      <c r="OJE41" s="117"/>
      <c r="OJM41" s="116"/>
      <c r="OJP41" s="15"/>
      <c r="OJQ41" s="15"/>
      <c r="OJW41" s="118"/>
      <c r="OJX41" s="117"/>
      <c r="OJY41" s="105"/>
      <c r="OJZ41" s="117"/>
      <c r="OKH41" s="116"/>
      <c r="OKK41" s="15"/>
      <c r="OKL41" s="15"/>
      <c r="OKR41" s="118"/>
      <c r="OKS41" s="117"/>
      <c r="OKT41" s="105"/>
      <c r="OKU41" s="117"/>
      <c r="OLC41" s="116"/>
      <c r="OLF41" s="15"/>
      <c r="OLG41" s="15"/>
      <c r="OLM41" s="118"/>
      <c r="OLN41" s="117"/>
      <c r="OLO41" s="105"/>
      <c r="OLP41" s="117"/>
      <c r="OLX41" s="116"/>
      <c r="OMA41" s="15"/>
      <c r="OMB41" s="15"/>
      <c r="OMH41" s="118"/>
      <c r="OMI41" s="117"/>
      <c r="OMJ41" s="105"/>
      <c r="OMK41" s="117"/>
      <c r="OMS41" s="116"/>
      <c r="OMV41" s="15"/>
      <c r="OMW41" s="15"/>
      <c r="ONC41" s="118"/>
      <c r="OND41" s="117"/>
      <c r="ONE41" s="105"/>
      <c r="ONF41" s="117"/>
      <c r="ONN41" s="116"/>
      <c r="ONQ41" s="15"/>
      <c r="ONR41" s="15"/>
      <c r="ONX41" s="118"/>
      <c r="ONY41" s="117"/>
      <c r="ONZ41" s="105"/>
      <c r="OOA41" s="117"/>
      <c r="OOI41" s="116"/>
      <c r="OOL41" s="15"/>
      <c r="OOM41" s="15"/>
      <c r="OOS41" s="118"/>
      <c r="OOT41" s="117"/>
      <c r="OOU41" s="105"/>
      <c r="OOV41" s="117"/>
      <c r="OPD41" s="116"/>
      <c r="OPG41" s="15"/>
      <c r="OPH41" s="15"/>
      <c r="OPN41" s="118"/>
      <c r="OPO41" s="117"/>
      <c r="OPP41" s="105"/>
      <c r="OPQ41" s="117"/>
      <c r="OPY41" s="116"/>
      <c r="OQB41" s="15"/>
      <c r="OQC41" s="15"/>
      <c r="OQI41" s="118"/>
      <c r="OQJ41" s="117"/>
      <c r="OQK41" s="105"/>
      <c r="OQL41" s="117"/>
      <c r="OQT41" s="116"/>
      <c r="OQW41" s="15"/>
      <c r="OQX41" s="15"/>
      <c r="ORD41" s="118"/>
      <c r="ORE41" s="117"/>
      <c r="ORF41" s="105"/>
      <c r="ORG41" s="117"/>
      <c r="ORO41" s="116"/>
      <c r="ORR41" s="15"/>
      <c r="ORS41" s="15"/>
      <c r="ORY41" s="118"/>
      <c r="ORZ41" s="117"/>
      <c r="OSA41" s="105"/>
      <c r="OSB41" s="117"/>
      <c r="OSJ41" s="116"/>
      <c r="OSM41" s="15"/>
      <c r="OSN41" s="15"/>
      <c r="OST41" s="118"/>
      <c r="OSU41" s="117"/>
      <c r="OSV41" s="105"/>
      <c r="OSW41" s="117"/>
      <c r="OTE41" s="116"/>
      <c r="OTH41" s="15"/>
      <c r="OTI41" s="15"/>
      <c r="OTO41" s="118"/>
      <c r="OTP41" s="117"/>
      <c r="OTQ41" s="105"/>
      <c r="OTR41" s="117"/>
      <c r="OTZ41" s="116"/>
      <c r="OUC41" s="15"/>
      <c r="OUD41" s="15"/>
      <c r="OUJ41" s="118"/>
      <c r="OUK41" s="117"/>
      <c r="OUL41" s="105"/>
      <c r="OUM41" s="117"/>
      <c r="OUU41" s="116"/>
      <c r="OUX41" s="15"/>
      <c r="OUY41" s="15"/>
      <c r="OVE41" s="118"/>
      <c r="OVF41" s="117"/>
      <c r="OVG41" s="105"/>
      <c r="OVH41" s="117"/>
      <c r="OVP41" s="116"/>
      <c r="OVS41" s="15"/>
      <c r="OVT41" s="15"/>
      <c r="OVZ41" s="118"/>
      <c r="OWA41" s="117"/>
      <c r="OWB41" s="105"/>
      <c r="OWC41" s="117"/>
      <c r="OWK41" s="116"/>
      <c r="OWN41" s="15"/>
      <c r="OWO41" s="15"/>
      <c r="OWU41" s="118"/>
      <c r="OWV41" s="117"/>
      <c r="OWW41" s="105"/>
      <c r="OWX41" s="117"/>
      <c r="OXF41" s="116"/>
      <c r="OXI41" s="15"/>
      <c r="OXJ41" s="15"/>
      <c r="OXP41" s="118"/>
      <c r="OXQ41" s="117"/>
      <c r="OXR41" s="105"/>
      <c r="OXS41" s="117"/>
      <c r="OYA41" s="116"/>
      <c r="OYD41" s="15"/>
      <c r="OYE41" s="15"/>
      <c r="OYK41" s="118"/>
      <c r="OYL41" s="117"/>
      <c r="OYM41" s="105"/>
      <c r="OYN41" s="117"/>
      <c r="OYV41" s="116"/>
      <c r="OYY41" s="15"/>
      <c r="OYZ41" s="15"/>
      <c r="OZF41" s="118"/>
      <c r="OZG41" s="117"/>
      <c r="OZH41" s="105"/>
      <c r="OZI41" s="117"/>
      <c r="OZQ41" s="116"/>
      <c r="OZT41" s="15"/>
      <c r="OZU41" s="15"/>
      <c r="PAA41" s="118"/>
      <c r="PAB41" s="117"/>
      <c r="PAC41" s="105"/>
      <c r="PAD41" s="117"/>
      <c r="PAL41" s="116"/>
      <c r="PAO41" s="15"/>
      <c r="PAP41" s="15"/>
      <c r="PAV41" s="118"/>
      <c r="PAW41" s="117"/>
      <c r="PAX41" s="105"/>
      <c r="PAY41" s="117"/>
      <c r="PBG41" s="116"/>
      <c r="PBJ41" s="15"/>
      <c r="PBK41" s="15"/>
      <c r="PBQ41" s="118"/>
      <c r="PBR41" s="117"/>
      <c r="PBS41" s="105"/>
      <c r="PBT41" s="117"/>
      <c r="PCB41" s="116"/>
      <c r="PCE41" s="15"/>
      <c r="PCF41" s="15"/>
      <c r="PCL41" s="118"/>
      <c r="PCM41" s="117"/>
      <c r="PCN41" s="105"/>
      <c r="PCO41" s="117"/>
      <c r="PCW41" s="116"/>
      <c r="PCZ41" s="15"/>
      <c r="PDA41" s="15"/>
      <c r="PDG41" s="118"/>
      <c r="PDH41" s="117"/>
      <c r="PDI41" s="105"/>
      <c r="PDJ41" s="117"/>
      <c r="PDR41" s="116"/>
      <c r="PDU41" s="15"/>
      <c r="PDV41" s="15"/>
      <c r="PEB41" s="118"/>
      <c r="PEC41" s="117"/>
      <c r="PED41" s="105"/>
      <c r="PEE41" s="117"/>
      <c r="PEM41" s="116"/>
      <c r="PEP41" s="15"/>
      <c r="PEQ41" s="15"/>
      <c r="PEW41" s="118"/>
      <c r="PEX41" s="117"/>
      <c r="PEY41" s="105"/>
      <c r="PEZ41" s="117"/>
      <c r="PFH41" s="116"/>
      <c r="PFK41" s="15"/>
      <c r="PFL41" s="15"/>
      <c r="PFR41" s="118"/>
      <c r="PFS41" s="117"/>
      <c r="PFT41" s="105"/>
      <c r="PFU41" s="117"/>
      <c r="PGC41" s="116"/>
      <c r="PGF41" s="15"/>
      <c r="PGG41" s="15"/>
      <c r="PGM41" s="118"/>
      <c r="PGN41" s="117"/>
      <c r="PGO41" s="105"/>
      <c r="PGP41" s="117"/>
      <c r="PGX41" s="116"/>
      <c r="PHA41" s="15"/>
      <c r="PHB41" s="15"/>
      <c r="PHH41" s="118"/>
      <c r="PHI41" s="117"/>
      <c r="PHJ41" s="105"/>
      <c r="PHK41" s="117"/>
      <c r="PHS41" s="116"/>
      <c r="PHV41" s="15"/>
      <c r="PHW41" s="15"/>
      <c r="PIC41" s="118"/>
      <c r="PID41" s="117"/>
      <c r="PIE41" s="105"/>
      <c r="PIF41" s="117"/>
      <c r="PIN41" s="116"/>
      <c r="PIQ41" s="15"/>
      <c r="PIR41" s="15"/>
      <c r="PIX41" s="118"/>
      <c r="PIY41" s="117"/>
      <c r="PIZ41" s="105"/>
      <c r="PJA41" s="117"/>
      <c r="PJI41" s="116"/>
      <c r="PJL41" s="15"/>
      <c r="PJM41" s="15"/>
      <c r="PJS41" s="118"/>
      <c r="PJT41" s="117"/>
      <c r="PJU41" s="105"/>
      <c r="PJV41" s="117"/>
      <c r="PKD41" s="116"/>
      <c r="PKG41" s="15"/>
      <c r="PKH41" s="15"/>
      <c r="PKN41" s="118"/>
      <c r="PKO41" s="117"/>
      <c r="PKP41" s="105"/>
      <c r="PKQ41" s="117"/>
      <c r="PKY41" s="116"/>
      <c r="PLB41" s="15"/>
      <c r="PLC41" s="15"/>
      <c r="PLI41" s="118"/>
      <c r="PLJ41" s="117"/>
      <c r="PLK41" s="105"/>
      <c r="PLL41" s="117"/>
      <c r="PLT41" s="116"/>
      <c r="PLW41" s="15"/>
      <c r="PLX41" s="15"/>
      <c r="PMD41" s="118"/>
      <c r="PME41" s="117"/>
      <c r="PMF41" s="105"/>
      <c r="PMG41" s="117"/>
      <c r="PMO41" s="116"/>
      <c r="PMR41" s="15"/>
      <c r="PMS41" s="15"/>
      <c r="PMY41" s="118"/>
      <c r="PMZ41" s="117"/>
      <c r="PNA41" s="105"/>
      <c r="PNB41" s="117"/>
      <c r="PNJ41" s="116"/>
      <c r="PNM41" s="15"/>
      <c r="PNN41" s="15"/>
      <c r="PNT41" s="118"/>
      <c r="PNU41" s="117"/>
      <c r="PNV41" s="105"/>
      <c r="PNW41" s="117"/>
      <c r="POE41" s="116"/>
      <c r="POH41" s="15"/>
      <c r="POI41" s="15"/>
      <c r="POO41" s="118"/>
      <c r="POP41" s="117"/>
      <c r="POQ41" s="105"/>
      <c r="POR41" s="117"/>
      <c r="POZ41" s="116"/>
      <c r="PPC41" s="15"/>
      <c r="PPD41" s="15"/>
      <c r="PPJ41" s="118"/>
      <c r="PPK41" s="117"/>
      <c r="PPL41" s="105"/>
      <c r="PPM41" s="117"/>
      <c r="PPU41" s="116"/>
      <c r="PPX41" s="15"/>
      <c r="PPY41" s="15"/>
      <c r="PQE41" s="118"/>
      <c r="PQF41" s="117"/>
      <c r="PQG41" s="105"/>
      <c r="PQH41" s="117"/>
      <c r="PQP41" s="116"/>
      <c r="PQS41" s="15"/>
      <c r="PQT41" s="15"/>
      <c r="PQZ41" s="118"/>
      <c r="PRA41" s="117"/>
      <c r="PRB41" s="105"/>
      <c r="PRC41" s="117"/>
      <c r="PRK41" s="116"/>
      <c r="PRN41" s="15"/>
      <c r="PRO41" s="15"/>
      <c r="PRU41" s="118"/>
      <c r="PRV41" s="117"/>
      <c r="PRW41" s="105"/>
      <c r="PRX41" s="117"/>
      <c r="PSF41" s="116"/>
      <c r="PSI41" s="15"/>
      <c r="PSJ41" s="15"/>
      <c r="PSP41" s="118"/>
      <c r="PSQ41" s="117"/>
      <c r="PSR41" s="105"/>
      <c r="PSS41" s="117"/>
      <c r="PTA41" s="116"/>
      <c r="PTD41" s="15"/>
      <c r="PTE41" s="15"/>
      <c r="PTK41" s="118"/>
      <c r="PTL41" s="117"/>
      <c r="PTM41" s="105"/>
      <c r="PTN41" s="117"/>
      <c r="PTV41" s="116"/>
      <c r="PTY41" s="15"/>
      <c r="PTZ41" s="15"/>
      <c r="PUF41" s="118"/>
      <c r="PUG41" s="117"/>
      <c r="PUH41" s="105"/>
      <c r="PUI41" s="117"/>
      <c r="PUQ41" s="116"/>
      <c r="PUT41" s="15"/>
      <c r="PUU41" s="15"/>
      <c r="PVA41" s="118"/>
      <c r="PVB41" s="117"/>
      <c r="PVC41" s="105"/>
      <c r="PVD41" s="117"/>
      <c r="PVL41" s="116"/>
      <c r="PVO41" s="15"/>
      <c r="PVP41" s="15"/>
      <c r="PVV41" s="118"/>
      <c r="PVW41" s="117"/>
      <c r="PVX41" s="105"/>
      <c r="PVY41" s="117"/>
      <c r="PWG41" s="116"/>
      <c r="PWJ41" s="15"/>
      <c r="PWK41" s="15"/>
      <c r="PWQ41" s="118"/>
      <c r="PWR41" s="117"/>
      <c r="PWS41" s="105"/>
      <c r="PWT41" s="117"/>
      <c r="PXB41" s="116"/>
      <c r="PXE41" s="15"/>
      <c r="PXF41" s="15"/>
      <c r="PXL41" s="118"/>
      <c r="PXM41" s="117"/>
      <c r="PXN41" s="105"/>
      <c r="PXO41" s="117"/>
      <c r="PXW41" s="116"/>
      <c r="PXZ41" s="15"/>
      <c r="PYA41" s="15"/>
      <c r="PYG41" s="118"/>
      <c r="PYH41" s="117"/>
      <c r="PYI41" s="105"/>
      <c r="PYJ41" s="117"/>
      <c r="PYR41" s="116"/>
      <c r="PYU41" s="15"/>
      <c r="PYV41" s="15"/>
      <c r="PZB41" s="118"/>
      <c r="PZC41" s="117"/>
      <c r="PZD41" s="105"/>
      <c r="PZE41" s="117"/>
      <c r="PZM41" s="116"/>
      <c r="PZP41" s="15"/>
      <c r="PZQ41" s="15"/>
      <c r="PZW41" s="118"/>
      <c r="PZX41" s="117"/>
      <c r="PZY41" s="105"/>
      <c r="PZZ41" s="117"/>
      <c r="QAH41" s="116"/>
      <c r="QAK41" s="15"/>
      <c r="QAL41" s="15"/>
      <c r="QAR41" s="118"/>
      <c r="QAS41" s="117"/>
      <c r="QAT41" s="105"/>
      <c r="QAU41" s="117"/>
      <c r="QBC41" s="116"/>
      <c r="QBF41" s="15"/>
      <c r="QBG41" s="15"/>
      <c r="QBM41" s="118"/>
      <c r="QBN41" s="117"/>
      <c r="QBO41" s="105"/>
      <c r="QBP41" s="117"/>
      <c r="QBX41" s="116"/>
      <c r="QCA41" s="15"/>
      <c r="QCB41" s="15"/>
      <c r="QCH41" s="118"/>
      <c r="QCI41" s="117"/>
      <c r="QCJ41" s="105"/>
      <c r="QCK41" s="117"/>
      <c r="QCS41" s="116"/>
      <c r="QCV41" s="15"/>
      <c r="QCW41" s="15"/>
      <c r="QDC41" s="118"/>
      <c r="QDD41" s="117"/>
      <c r="QDE41" s="105"/>
      <c r="QDF41" s="117"/>
      <c r="QDN41" s="116"/>
      <c r="QDQ41" s="15"/>
      <c r="QDR41" s="15"/>
      <c r="QDX41" s="118"/>
      <c r="QDY41" s="117"/>
      <c r="QDZ41" s="105"/>
      <c r="QEA41" s="117"/>
      <c r="QEI41" s="116"/>
      <c r="QEL41" s="15"/>
      <c r="QEM41" s="15"/>
      <c r="QES41" s="118"/>
      <c r="QET41" s="117"/>
      <c r="QEU41" s="105"/>
      <c r="QEV41" s="117"/>
      <c r="QFD41" s="116"/>
      <c r="QFG41" s="15"/>
      <c r="QFH41" s="15"/>
      <c r="QFN41" s="118"/>
      <c r="QFO41" s="117"/>
      <c r="QFP41" s="105"/>
      <c r="QFQ41" s="117"/>
      <c r="QFY41" s="116"/>
      <c r="QGB41" s="15"/>
      <c r="QGC41" s="15"/>
      <c r="QGI41" s="118"/>
      <c r="QGJ41" s="117"/>
      <c r="QGK41" s="105"/>
      <c r="QGL41" s="117"/>
      <c r="QGT41" s="116"/>
      <c r="QGW41" s="15"/>
      <c r="QGX41" s="15"/>
      <c r="QHD41" s="118"/>
      <c r="QHE41" s="117"/>
      <c r="QHF41" s="105"/>
      <c r="QHG41" s="117"/>
      <c r="QHO41" s="116"/>
      <c r="QHR41" s="15"/>
      <c r="QHS41" s="15"/>
      <c r="QHY41" s="118"/>
      <c r="QHZ41" s="117"/>
      <c r="QIA41" s="105"/>
      <c r="QIB41" s="117"/>
      <c r="QIJ41" s="116"/>
      <c r="QIM41" s="15"/>
      <c r="QIN41" s="15"/>
      <c r="QIT41" s="118"/>
      <c r="QIU41" s="117"/>
      <c r="QIV41" s="105"/>
      <c r="QIW41" s="117"/>
      <c r="QJE41" s="116"/>
      <c r="QJH41" s="15"/>
      <c r="QJI41" s="15"/>
      <c r="QJO41" s="118"/>
      <c r="QJP41" s="117"/>
      <c r="QJQ41" s="105"/>
      <c r="QJR41" s="117"/>
      <c r="QJZ41" s="116"/>
      <c r="QKC41" s="15"/>
      <c r="QKD41" s="15"/>
      <c r="QKJ41" s="118"/>
      <c r="QKK41" s="117"/>
      <c r="QKL41" s="105"/>
      <c r="QKM41" s="117"/>
      <c r="QKU41" s="116"/>
      <c r="QKX41" s="15"/>
      <c r="QKY41" s="15"/>
      <c r="QLE41" s="118"/>
      <c r="QLF41" s="117"/>
      <c r="QLG41" s="105"/>
      <c r="QLH41" s="117"/>
      <c r="QLP41" s="116"/>
      <c r="QLS41" s="15"/>
      <c r="QLT41" s="15"/>
      <c r="QLZ41" s="118"/>
      <c r="QMA41" s="117"/>
      <c r="QMB41" s="105"/>
      <c r="QMC41" s="117"/>
      <c r="QMK41" s="116"/>
      <c r="QMN41" s="15"/>
      <c r="QMO41" s="15"/>
      <c r="QMU41" s="118"/>
      <c r="QMV41" s="117"/>
      <c r="QMW41" s="105"/>
      <c r="QMX41" s="117"/>
      <c r="QNF41" s="116"/>
      <c r="QNI41" s="15"/>
      <c r="QNJ41" s="15"/>
      <c r="QNP41" s="118"/>
      <c r="QNQ41" s="117"/>
      <c r="QNR41" s="105"/>
      <c r="QNS41" s="117"/>
      <c r="QOA41" s="116"/>
      <c r="QOD41" s="15"/>
      <c r="QOE41" s="15"/>
      <c r="QOK41" s="118"/>
      <c r="QOL41" s="117"/>
      <c r="QOM41" s="105"/>
      <c r="QON41" s="117"/>
      <c r="QOV41" s="116"/>
      <c r="QOY41" s="15"/>
      <c r="QOZ41" s="15"/>
      <c r="QPF41" s="118"/>
      <c r="QPG41" s="117"/>
      <c r="QPH41" s="105"/>
      <c r="QPI41" s="117"/>
      <c r="QPQ41" s="116"/>
      <c r="QPT41" s="15"/>
      <c r="QPU41" s="15"/>
      <c r="QQA41" s="118"/>
      <c r="QQB41" s="117"/>
      <c r="QQC41" s="105"/>
      <c r="QQD41" s="117"/>
      <c r="QQL41" s="116"/>
      <c r="QQO41" s="15"/>
      <c r="QQP41" s="15"/>
      <c r="QQV41" s="118"/>
      <c r="QQW41" s="117"/>
      <c r="QQX41" s="105"/>
      <c r="QQY41" s="117"/>
      <c r="QRG41" s="116"/>
      <c r="QRJ41" s="15"/>
      <c r="QRK41" s="15"/>
      <c r="QRQ41" s="118"/>
      <c r="QRR41" s="117"/>
      <c r="QRS41" s="105"/>
      <c r="QRT41" s="117"/>
      <c r="QSB41" s="116"/>
      <c r="QSE41" s="15"/>
      <c r="QSF41" s="15"/>
      <c r="QSL41" s="118"/>
      <c r="QSM41" s="117"/>
      <c r="QSN41" s="105"/>
      <c r="QSO41" s="117"/>
      <c r="QSW41" s="116"/>
      <c r="QSZ41" s="15"/>
      <c r="QTA41" s="15"/>
      <c r="QTG41" s="118"/>
      <c r="QTH41" s="117"/>
      <c r="QTI41" s="105"/>
      <c r="QTJ41" s="117"/>
      <c r="QTR41" s="116"/>
      <c r="QTU41" s="15"/>
      <c r="QTV41" s="15"/>
      <c r="QUB41" s="118"/>
      <c r="QUC41" s="117"/>
      <c r="QUD41" s="105"/>
      <c r="QUE41" s="117"/>
      <c r="QUM41" s="116"/>
      <c r="QUP41" s="15"/>
      <c r="QUQ41" s="15"/>
      <c r="QUW41" s="118"/>
      <c r="QUX41" s="117"/>
      <c r="QUY41" s="105"/>
      <c r="QUZ41" s="117"/>
      <c r="QVH41" s="116"/>
      <c r="QVK41" s="15"/>
      <c r="QVL41" s="15"/>
      <c r="QVR41" s="118"/>
      <c r="QVS41" s="117"/>
      <c r="QVT41" s="105"/>
      <c r="QVU41" s="117"/>
      <c r="QWC41" s="116"/>
      <c r="QWF41" s="15"/>
      <c r="QWG41" s="15"/>
      <c r="QWM41" s="118"/>
      <c r="QWN41" s="117"/>
      <c r="QWO41" s="105"/>
      <c r="QWP41" s="117"/>
      <c r="QWX41" s="116"/>
      <c r="QXA41" s="15"/>
      <c r="QXB41" s="15"/>
      <c r="QXH41" s="118"/>
      <c r="QXI41" s="117"/>
      <c r="QXJ41" s="105"/>
      <c r="QXK41" s="117"/>
      <c r="QXS41" s="116"/>
      <c r="QXV41" s="15"/>
      <c r="QXW41" s="15"/>
      <c r="QYC41" s="118"/>
      <c r="QYD41" s="117"/>
      <c r="QYE41" s="105"/>
      <c r="QYF41" s="117"/>
      <c r="QYN41" s="116"/>
      <c r="QYQ41" s="15"/>
      <c r="QYR41" s="15"/>
      <c r="QYX41" s="118"/>
      <c r="QYY41" s="117"/>
      <c r="QYZ41" s="105"/>
      <c r="QZA41" s="117"/>
      <c r="QZI41" s="116"/>
      <c r="QZL41" s="15"/>
      <c r="QZM41" s="15"/>
      <c r="QZS41" s="118"/>
      <c r="QZT41" s="117"/>
      <c r="QZU41" s="105"/>
      <c r="QZV41" s="117"/>
      <c r="RAD41" s="116"/>
      <c r="RAG41" s="15"/>
      <c r="RAH41" s="15"/>
      <c r="RAN41" s="118"/>
      <c r="RAO41" s="117"/>
      <c r="RAP41" s="105"/>
      <c r="RAQ41" s="117"/>
      <c r="RAY41" s="116"/>
      <c r="RBB41" s="15"/>
      <c r="RBC41" s="15"/>
      <c r="RBI41" s="118"/>
      <c r="RBJ41" s="117"/>
      <c r="RBK41" s="105"/>
      <c r="RBL41" s="117"/>
      <c r="RBT41" s="116"/>
      <c r="RBW41" s="15"/>
      <c r="RBX41" s="15"/>
      <c r="RCD41" s="118"/>
      <c r="RCE41" s="117"/>
      <c r="RCF41" s="105"/>
      <c r="RCG41" s="117"/>
      <c r="RCO41" s="116"/>
      <c r="RCR41" s="15"/>
      <c r="RCS41" s="15"/>
      <c r="RCY41" s="118"/>
      <c r="RCZ41" s="117"/>
      <c r="RDA41" s="105"/>
      <c r="RDB41" s="117"/>
      <c r="RDJ41" s="116"/>
      <c r="RDM41" s="15"/>
      <c r="RDN41" s="15"/>
      <c r="RDT41" s="118"/>
      <c r="RDU41" s="117"/>
      <c r="RDV41" s="105"/>
      <c r="RDW41" s="117"/>
      <c r="REE41" s="116"/>
      <c r="REH41" s="15"/>
      <c r="REI41" s="15"/>
      <c r="REO41" s="118"/>
      <c r="REP41" s="117"/>
      <c r="REQ41" s="105"/>
      <c r="RER41" s="117"/>
      <c r="REZ41" s="116"/>
      <c r="RFC41" s="15"/>
      <c r="RFD41" s="15"/>
      <c r="RFJ41" s="118"/>
      <c r="RFK41" s="117"/>
      <c r="RFL41" s="105"/>
      <c r="RFM41" s="117"/>
      <c r="RFU41" s="116"/>
      <c r="RFX41" s="15"/>
      <c r="RFY41" s="15"/>
      <c r="RGE41" s="118"/>
      <c r="RGF41" s="117"/>
      <c r="RGG41" s="105"/>
      <c r="RGH41" s="117"/>
      <c r="RGP41" s="116"/>
      <c r="RGS41" s="15"/>
      <c r="RGT41" s="15"/>
      <c r="RGZ41" s="118"/>
      <c r="RHA41" s="117"/>
      <c r="RHB41" s="105"/>
      <c r="RHC41" s="117"/>
      <c r="RHK41" s="116"/>
      <c r="RHN41" s="15"/>
      <c r="RHO41" s="15"/>
      <c r="RHU41" s="118"/>
      <c r="RHV41" s="117"/>
      <c r="RHW41" s="105"/>
      <c r="RHX41" s="117"/>
      <c r="RIF41" s="116"/>
      <c r="RII41" s="15"/>
      <c r="RIJ41" s="15"/>
      <c r="RIP41" s="118"/>
      <c r="RIQ41" s="117"/>
      <c r="RIR41" s="105"/>
      <c r="RIS41" s="117"/>
      <c r="RJA41" s="116"/>
      <c r="RJD41" s="15"/>
      <c r="RJE41" s="15"/>
      <c r="RJK41" s="118"/>
      <c r="RJL41" s="117"/>
      <c r="RJM41" s="105"/>
      <c r="RJN41" s="117"/>
      <c r="RJV41" s="116"/>
      <c r="RJY41" s="15"/>
      <c r="RJZ41" s="15"/>
      <c r="RKF41" s="118"/>
      <c r="RKG41" s="117"/>
      <c r="RKH41" s="105"/>
      <c r="RKI41" s="117"/>
      <c r="RKQ41" s="116"/>
      <c r="RKT41" s="15"/>
      <c r="RKU41" s="15"/>
      <c r="RLA41" s="118"/>
      <c r="RLB41" s="117"/>
      <c r="RLC41" s="105"/>
      <c r="RLD41" s="117"/>
      <c r="RLL41" s="116"/>
      <c r="RLO41" s="15"/>
      <c r="RLP41" s="15"/>
      <c r="RLV41" s="118"/>
      <c r="RLW41" s="117"/>
      <c r="RLX41" s="105"/>
      <c r="RLY41" s="117"/>
      <c r="RMG41" s="116"/>
      <c r="RMJ41" s="15"/>
      <c r="RMK41" s="15"/>
      <c r="RMQ41" s="118"/>
      <c r="RMR41" s="117"/>
      <c r="RMS41" s="105"/>
      <c r="RMT41" s="117"/>
      <c r="RNB41" s="116"/>
      <c r="RNE41" s="15"/>
      <c r="RNF41" s="15"/>
      <c r="RNL41" s="118"/>
      <c r="RNM41" s="117"/>
      <c r="RNN41" s="105"/>
      <c r="RNO41" s="117"/>
      <c r="RNW41" s="116"/>
      <c r="RNZ41" s="15"/>
      <c r="ROA41" s="15"/>
      <c r="ROG41" s="118"/>
      <c r="ROH41" s="117"/>
      <c r="ROI41" s="105"/>
      <c r="ROJ41" s="117"/>
      <c r="ROR41" s="116"/>
      <c r="ROU41" s="15"/>
      <c r="ROV41" s="15"/>
      <c r="RPB41" s="118"/>
      <c r="RPC41" s="117"/>
      <c r="RPD41" s="105"/>
      <c r="RPE41" s="117"/>
      <c r="RPM41" s="116"/>
      <c r="RPP41" s="15"/>
      <c r="RPQ41" s="15"/>
      <c r="RPW41" s="118"/>
      <c r="RPX41" s="117"/>
      <c r="RPY41" s="105"/>
      <c r="RPZ41" s="117"/>
      <c r="RQH41" s="116"/>
      <c r="RQK41" s="15"/>
      <c r="RQL41" s="15"/>
      <c r="RQR41" s="118"/>
      <c r="RQS41" s="117"/>
      <c r="RQT41" s="105"/>
      <c r="RQU41" s="117"/>
      <c r="RRC41" s="116"/>
      <c r="RRF41" s="15"/>
      <c r="RRG41" s="15"/>
      <c r="RRM41" s="118"/>
      <c r="RRN41" s="117"/>
      <c r="RRO41" s="105"/>
      <c r="RRP41" s="117"/>
      <c r="RRX41" s="116"/>
      <c r="RSA41" s="15"/>
      <c r="RSB41" s="15"/>
      <c r="RSH41" s="118"/>
      <c r="RSI41" s="117"/>
      <c r="RSJ41" s="105"/>
      <c r="RSK41" s="117"/>
      <c r="RSS41" s="116"/>
      <c r="RSV41" s="15"/>
      <c r="RSW41" s="15"/>
      <c r="RTC41" s="118"/>
      <c r="RTD41" s="117"/>
      <c r="RTE41" s="105"/>
      <c r="RTF41" s="117"/>
      <c r="RTN41" s="116"/>
      <c r="RTQ41" s="15"/>
      <c r="RTR41" s="15"/>
      <c r="RTX41" s="118"/>
      <c r="RTY41" s="117"/>
      <c r="RTZ41" s="105"/>
      <c r="RUA41" s="117"/>
      <c r="RUI41" s="116"/>
      <c r="RUL41" s="15"/>
      <c r="RUM41" s="15"/>
      <c r="RUS41" s="118"/>
      <c r="RUT41" s="117"/>
      <c r="RUU41" s="105"/>
      <c r="RUV41" s="117"/>
      <c r="RVD41" s="116"/>
      <c r="RVG41" s="15"/>
      <c r="RVH41" s="15"/>
      <c r="RVN41" s="118"/>
      <c r="RVO41" s="117"/>
      <c r="RVP41" s="105"/>
      <c r="RVQ41" s="117"/>
      <c r="RVY41" s="116"/>
      <c r="RWB41" s="15"/>
      <c r="RWC41" s="15"/>
      <c r="RWI41" s="118"/>
      <c r="RWJ41" s="117"/>
      <c r="RWK41" s="105"/>
      <c r="RWL41" s="117"/>
      <c r="RWT41" s="116"/>
      <c r="RWW41" s="15"/>
      <c r="RWX41" s="15"/>
      <c r="RXD41" s="118"/>
      <c r="RXE41" s="117"/>
      <c r="RXF41" s="105"/>
      <c r="RXG41" s="117"/>
      <c r="RXO41" s="116"/>
      <c r="RXR41" s="15"/>
      <c r="RXS41" s="15"/>
      <c r="RXY41" s="118"/>
      <c r="RXZ41" s="117"/>
      <c r="RYA41" s="105"/>
      <c r="RYB41" s="117"/>
      <c r="RYJ41" s="116"/>
      <c r="RYM41" s="15"/>
      <c r="RYN41" s="15"/>
      <c r="RYT41" s="118"/>
      <c r="RYU41" s="117"/>
      <c r="RYV41" s="105"/>
      <c r="RYW41" s="117"/>
      <c r="RZE41" s="116"/>
      <c r="RZH41" s="15"/>
      <c r="RZI41" s="15"/>
      <c r="RZO41" s="118"/>
      <c r="RZP41" s="117"/>
      <c r="RZQ41" s="105"/>
      <c r="RZR41" s="117"/>
      <c r="RZZ41" s="116"/>
      <c r="SAC41" s="15"/>
      <c r="SAD41" s="15"/>
      <c r="SAJ41" s="118"/>
      <c r="SAK41" s="117"/>
      <c r="SAL41" s="105"/>
      <c r="SAM41" s="117"/>
      <c r="SAU41" s="116"/>
      <c r="SAX41" s="15"/>
      <c r="SAY41" s="15"/>
      <c r="SBE41" s="118"/>
      <c r="SBF41" s="117"/>
      <c r="SBG41" s="105"/>
      <c r="SBH41" s="117"/>
      <c r="SBP41" s="116"/>
      <c r="SBS41" s="15"/>
      <c r="SBT41" s="15"/>
      <c r="SBZ41" s="118"/>
      <c r="SCA41" s="117"/>
      <c r="SCB41" s="105"/>
      <c r="SCC41" s="117"/>
      <c r="SCK41" s="116"/>
      <c r="SCN41" s="15"/>
      <c r="SCO41" s="15"/>
      <c r="SCU41" s="118"/>
      <c r="SCV41" s="117"/>
      <c r="SCW41" s="105"/>
      <c r="SCX41" s="117"/>
      <c r="SDF41" s="116"/>
      <c r="SDI41" s="15"/>
      <c r="SDJ41" s="15"/>
      <c r="SDP41" s="118"/>
      <c r="SDQ41" s="117"/>
      <c r="SDR41" s="105"/>
      <c r="SDS41" s="117"/>
      <c r="SEA41" s="116"/>
      <c r="SED41" s="15"/>
      <c r="SEE41" s="15"/>
      <c r="SEK41" s="118"/>
      <c r="SEL41" s="117"/>
      <c r="SEM41" s="105"/>
      <c r="SEN41" s="117"/>
      <c r="SEV41" s="116"/>
      <c r="SEY41" s="15"/>
      <c r="SEZ41" s="15"/>
      <c r="SFF41" s="118"/>
      <c r="SFG41" s="117"/>
      <c r="SFH41" s="105"/>
      <c r="SFI41" s="117"/>
      <c r="SFQ41" s="116"/>
      <c r="SFT41" s="15"/>
      <c r="SFU41" s="15"/>
      <c r="SGA41" s="118"/>
      <c r="SGB41" s="117"/>
      <c r="SGC41" s="105"/>
      <c r="SGD41" s="117"/>
      <c r="SGL41" s="116"/>
      <c r="SGO41" s="15"/>
      <c r="SGP41" s="15"/>
      <c r="SGV41" s="118"/>
      <c r="SGW41" s="117"/>
      <c r="SGX41" s="105"/>
      <c r="SGY41" s="117"/>
      <c r="SHG41" s="116"/>
      <c r="SHJ41" s="15"/>
      <c r="SHK41" s="15"/>
      <c r="SHQ41" s="118"/>
      <c r="SHR41" s="117"/>
      <c r="SHS41" s="105"/>
      <c r="SHT41" s="117"/>
      <c r="SIB41" s="116"/>
      <c r="SIE41" s="15"/>
      <c r="SIF41" s="15"/>
      <c r="SIL41" s="118"/>
      <c r="SIM41" s="117"/>
      <c r="SIN41" s="105"/>
      <c r="SIO41" s="117"/>
      <c r="SIW41" s="116"/>
      <c r="SIZ41" s="15"/>
      <c r="SJA41" s="15"/>
      <c r="SJG41" s="118"/>
      <c r="SJH41" s="117"/>
      <c r="SJI41" s="105"/>
      <c r="SJJ41" s="117"/>
      <c r="SJR41" s="116"/>
      <c r="SJU41" s="15"/>
      <c r="SJV41" s="15"/>
      <c r="SKB41" s="118"/>
      <c r="SKC41" s="117"/>
      <c r="SKD41" s="105"/>
      <c r="SKE41" s="117"/>
      <c r="SKM41" s="116"/>
      <c r="SKP41" s="15"/>
      <c r="SKQ41" s="15"/>
      <c r="SKW41" s="118"/>
      <c r="SKX41" s="117"/>
      <c r="SKY41" s="105"/>
      <c r="SKZ41" s="117"/>
      <c r="SLH41" s="116"/>
      <c r="SLK41" s="15"/>
      <c r="SLL41" s="15"/>
      <c r="SLR41" s="118"/>
      <c r="SLS41" s="117"/>
      <c r="SLT41" s="105"/>
      <c r="SLU41" s="117"/>
      <c r="SMC41" s="116"/>
      <c r="SMF41" s="15"/>
      <c r="SMG41" s="15"/>
      <c r="SMM41" s="118"/>
      <c r="SMN41" s="117"/>
      <c r="SMO41" s="105"/>
      <c r="SMP41" s="117"/>
      <c r="SMX41" s="116"/>
      <c r="SNA41" s="15"/>
      <c r="SNB41" s="15"/>
      <c r="SNH41" s="118"/>
      <c r="SNI41" s="117"/>
      <c r="SNJ41" s="105"/>
      <c r="SNK41" s="117"/>
      <c r="SNS41" s="116"/>
      <c r="SNV41" s="15"/>
      <c r="SNW41" s="15"/>
      <c r="SOC41" s="118"/>
      <c r="SOD41" s="117"/>
      <c r="SOE41" s="105"/>
      <c r="SOF41" s="117"/>
      <c r="SON41" s="116"/>
      <c r="SOQ41" s="15"/>
      <c r="SOR41" s="15"/>
      <c r="SOX41" s="118"/>
      <c r="SOY41" s="117"/>
      <c r="SOZ41" s="105"/>
      <c r="SPA41" s="117"/>
      <c r="SPI41" s="116"/>
      <c r="SPL41" s="15"/>
      <c r="SPM41" s="15"/>
      <c r="SPS41" s="118"/>
      <c r="SPT41" s="117"/>
      <c r="SPU41" s="105"/>
      <c r="SPV41" s="117"/>
      <c r="SQD41" s="116"/>
      <c r="SQG41" s="15"/>
      <c r="SQH41" s="15"/>
      <c r="SQN41" s="118"/>
      <c r="SQO41" s="117"/>
      <c r="SQP41" s="105"/>
      <c r="SQQ41" s="117"/>
      <c r="SQY41" s="116"/>
      <c r="SRB41" s="15"/>
      <c r="SRC41" s="15"/>
      <c r="SRI41" s="118"/>
      <c r="SRJ41" s="117"/>
      <c r="SRK41" s="105"/>
      <c r="SRL41" s="117"/>
      <c r="SRT41" s="116"/>
      <c r="SRW41" s="15"/>
      <c r="SRX41" s="15"/>
      <c r="SSD41" s="118"/>
      <c r="SSE41" s="117"/>
      <c r="SSF41" s="105"/>
      <c r="SSG41" s="117"/>
      <c r="SSO41" s="116"/>
      <c r="SSR41" s="15"/>
      <c r="SSS41" s="15"/>
      <c r="SSY41" s="118"/>
      <c r="SSZ41" s="117"/>
      <c r="STA41" s="105"/>
      <c r="STB41" s="117"/>
      <c r="STJ41" s="116"/>
      <c r="STM41" s="15"/>
      <c r="STN41" s="15"/>
      <c r="STT41" s="118"/>
      <c r="STU41" s="117"/>
      <c r="STV41" s="105"/>
      <c r="STW41" s="117"/>
      <c r="SUE41" s="116"/>
      <c r="SUH41" s="15"/>
      <c r="SUI41" s="15"/>
      <c r="SUO41" s="118"/>
      <c r="SUP41" s="117"/>
      <c r="SUQ41" s="105"/>
      <c r="SUR41" s="117"/>
      <c r="SUZ41" s="116"/>
      <c r="SVC41" s="15"/>
      <c r="SVD41" s="15"/>
      <c r="SVJ41" s="118"/>
      <c r="SVK41" s="117"/>
      <c r="SVL41" s="105"/>
      <c r="SVM41" s="117"/>
      <c r="SVU41" s="116"/>
      <c r="SVX41" s="15"/>
      <c r="SVY41" s="15"/>
      <c r="SWE41" s="118"/>
      <c r="SWF41" s="117"/>
      <c r="SWG41" s="105"/>
      <c r="SWH41" s="117"/>
      <c r="SWP41" s="116"/>
      <c r="SWS41" s="15"/>
      <c r="SWT41" s="15"/>
      <c r="SWZ41" s="118"/>
      <c r="SXA41" s="117"/>
      <c r="SXB41" s="105"/>
      <c r="SXC41" s="117"/>
      <c r="SXK41" s="116"/>
      <c r="SXN41" s="15"/>
      <c r="SXO41" s="15"/>
      <c r="SXU41" s="118"/>
      <c r="SXV41" s="117"/>
      <c r="SXW41" s="105"/>
      <c r="SXX41" s="117"/>
      <c r="SYF41" s="116"/>
      <c r="SYI41" s="15"/>
      <c r="SYJ41" s="15"/>
      <c r="SYP41" s="118"/>
      <c r="SYQ41" s="117"/>
      <c r="SYR41" s="105"/>
      <c r="SYS41" s="117"/>
      <c r="SZA41" s="116"/>
      <c r="SZD41" s="15"/>
      <c r="SZE41" s="15"/>
      <c r="SZK41" s="118"/>
      <c r="SZL41" s="117"/>
      <c r="SZM41" s="105"/>
      <c r="SZN41" s="117"/>
      <c r="SZV41" s="116"/>
      <c r="SZY41" s="15"/>
      <c r="SZZ41" s="15"/>
      <c r="TAF41" s="118"/>
      <c r="TAG41" s="117"/>
      <c r="TAH41" s="105"/>
      <c r="TAI41" s="117"/>
      <c r="TAQ41" s="116"/>
      <c r="TAT41" s="15"/>
      <c r="TAU41" s="15"/>
      <c r="TBA41" s="118"/>
      <c r="TBB41" s="117"/>
      <c r="TBC41" s="105"/>
      <c r="TBD41" s="117"/>
      <c r="TBL41" s="116"/>
      <c r="TBO41" s="15"/>
      <c r="TBP41" s="15"/>
      <c r="TBV41" s="118"/>
      <c r="TBW41" s="117"/>
      <c r="TBX41" s="105"/>
      <c r="TBY41" s="117"/>
      <c r="TCG41" s="116"/>
      <c r="TCJ41" s="15"/>
      <c r="TCK41" s="15"/>
      <c r="TCQ41" s="118"/>
      <c r="TCR41" s="117"/>
      <c r="TCS41" s="105"/>
      <c r="TCT41" s="117"/>
      <c r="TDB41" s="116"/>
      <c r="TDE41" s="15"/>
      <c r="TDF41" s="15"/>
      <c r="TDL41" s="118"/>
      <c r="TDM41" s="117"/>
      <c r="TDN41" s="105"/>
      <c r="TDO41" s="117"/>
      <c r="TDW41" s="116"/>
      <c r="TDZ41" s="15"/>
      <c r="TEA41" s="15"/>
      <c r="TEG41" s="118"/>
      <c r="TEH41" s="117"/>
      <c r="TEI41" s="105"/>
      <c r="TEJ41" s="117"/>
      <c r="TER41" s="116"/>
      <c r="TEU41" s="15"/>
      <c r="TEV41" s="15"/>
      <c r="TFB41" s="118"/>
      <c r="TFC41" s="117"/>
      <c r="TFD41" s="105"/>
      <c r="TFE41" s="117"/>
      <c r="TFM41" s="116"/>
      <c r="TFP41" s="15"/>
      <c r="TFQ41" s="15"/>
      <c r="TFW41" s="118"/>
      <c r="TFX41" s="117"/>
      <c r="TFY41" s="105"/>
      <c r="TFZ41" s="117"/>
      <c r="TGH41" s="116"/>
      <c r="TGK41" s="15"/>
      <c r="TGL41" s="15"/>
      <c r="TGR41" s="118"/>
      <c r="TGS41" s="117"/>
      <c r="TGT41" s="105"/>
      <c r="TGU41" s="117"/>
      <c r="THC41" s="116"/>
      <c r="THF41" s="15"/>
      <c r="THG41" s="15"/>
      <c r="THM41" s="118"/>
      <c r="THN41" s="117"/>
      <c r="THO41" s="105"/>
      <c r="THP41" s="117"/>
      <c r="THX41" s="116"/>
      <c r="TIA41" s="15"/>
      <c r="TIB41" s="15"/>
      <c r="TIH41" s="118"/>
      <c r="TII41" s="117"/>
      <c r="TIJ41" s="105"/>
      <c r="TIK41" s="117"/>
      <c r="TIS41" s="116"/>
      <c r="TIV41" s="15"/>
      <c r="TIW41" s="15"/>
      <c r="TJC41" s="118"/>
      <c r="TJD41" s="117"/>
      <c r="TJE41" s="105"/>
      <c r="TJF41" s="117"/>
      <c r="TJN41" s="116"/>
      <c r="TJQ41" s="15"/>
      <c r="TJR41" s="15"/>
      <c r="TJX41" s="118"/>
      <c r="TJY41" s="117"/>
      <c r="TJZ41" s="105"/>
      <c r="TKA41" s="117"/>
      <c r="TKI41" s="116"/>
      <c r="TKL41" s="15"/>
      <c r="TKM41" s="15"/>
      <c r="TKS41" s="118"/>
      <c r="TKT41" s="117"/>
      <c r="TKU41" s="105"/>
      <c r="TKV41" s="117"/>
      <c r="TLD41" s="116"/>
      <c r="TLG41" s="15"/>
      <c r="TLH41" s="15"/>
      <c r="TLN41" s="118"/>
      <c r="TLO41" s="117"/>
      <c r="TLP41" s="105"/>
      <c r="TLQ41" s="117"/>
      <c r="TLY41" s="116"/>
      <c r="TMB41" s="15"/>
      <c r="TMC41" s="15"/>
      <c r="TMI41" s="118"/>
      <c r="TMJ41" s="117"/>
      <c r="TMK41" s="105"/>
      <c r="TML41" s="117"/>
      <c r="TMT41" s="116"/>
      <c r="TMW41" s="15"/>
      <c r="TMX41" s="15"/>
      <c r="TND41" s="118"/>
      <c r="TNE41" s="117"/>
      <c r="TNF41" s="105"/>
      <c r="TNG41" s="117"/>
      <c r="TNO41" s="116"/>
      <c r="TNR41" s="15"/>
      <c r="TNS41" s="15"/>
      <c r="TNY41" s="118"/>
      <c r="TNZ41" s="117"/>
      <c r="TOA41" s="105"/>
      <c r="TOB41" s="117"/>
      <c r="TOJ41" s="116"/>
      <c r="TOM41" s="15"/>
      <c r="TON41" s="15"/>
      <c r="TOT41" s="118"/>
      <c r="TOU41" s="117"/>
      <c r="TOV41" s="105"/>
      <c r="TOW41" s="117"/>
      <c r="TPE41" s="116"/>
      <c r="TPH41" s="15"/>
      <c r="TPI41" s="15"/>
      <c r="TPO41" s="118"/>
      <c r="TPP41" s="117"/>
      <c r="TPQ41" s="105"/>
      <c r="TPR41" s="117"/>
      <c r="TPZ41" s="116"/>
      <c r="TQC41" s="15"/>
      <c r="TQD41" s="15"/>
      <c r="TQJ41" s="118"/>
      <c r="TQK41" s="117"/>
      <c r="TQL41" s="105"/>
      <c r="TQM41" s="117"/>
      <c r="TQU41" s="116"/>
      <c r="TQX41" s="15"/>
      <c r="TQY41" s="15"/>
      <c r="TRE41" s="118"/>
      <c r="TRF41" s="117"/>
      <c r="TRG41" s="105"/>
      <c r="TRH41" s="117"/>
      <c r="TRP41" s="116"/>
      <c r="TRS41" s="15"/>
      <c r="TRT41" s="15"/>
      <c r="TRZ41" s="118"/>
      <c r="TSA41" s="117"/>
      <c r="TSB41" s="105"/>
      <c r="TSC41" s="117"/>
      <c r="TSK41" s="116"/>
      <c r="TSN41" s="15"/>
      <c r="TSO41" s="15"/>
      <c r="TSU41" s="118"/>
      <c r="TSV41" s="117"/>
      <c r="TSW41" s="105"/>
      <c r="TSX41" s="117"/>
      <c r="TTF41" s="116"/>
      <c r="TTI41" s="15"/>
      <c r="TTJ41" s="15"/>
      <c r="TTP41" s="118"/>
      <c r="TTQ41" s="117"/>
      <c r="TTR41" s="105"/>
      <c r="TTS41" s="117"/>
      <c r="TUA41" s="116"/>
      <c r="TUD41" s="15"/>
      <c r="TUE41" s="15"/>
      <c r="TUK41" s="118"/>
      <c r="TUL41" s="117"/>
      <c r="TUM41" s="105"/>
      <c r="TUN41" s="117"/>
      <c r="TUV41" s="116"/>
      <c r="TUY41" s="15"/>
      <c r="TUZ41" s="15"/>
      <c r="TVF41" s="118"/>
      <c r="TVG41" s="117"/>
      <c r="TVH41" s="105"/>
      <c r="TVI41" s="117"/>
      <c r="TVQ41" s="116"/>
      <c r="TVT41" s="15"/>
      <c r="TVU41" s="15"/>
      <c r="TWA41" s="118"/>
      <c r="TWB41" s="117"/>
      <c r="TWC41" s="105"/>
      <c r="TWD41" s="117"/>
      <c r="TWL41" s="116"/>
      <c r="TWO41" s="15"/>
      <c r="TWP41" s="15"/>
      <c r="TWV41" s="118"/>
      <c r="TWW41" s="117"/>
      <c r="TWX41" s="105"/>
      <c r="TWY41" s="117"/>
      <c r="TXG41" s="116"/>
      <c r="TXJ41" s="15"/>
      <c r="TXK41" s="15"/>
      <c r="TXQ41" s="118"/>
      <c r="TXR41" s="117"/>
      <c r="TXS41" s="105"/>
      <c r="TXT41" s="117"/>
      <c r="TYB41" s="116"/>
      <c r="TYE41" s="15"/>
      <c r="TYF41" s="15"/>
      <c r="TYL41" s="118"/>
      <c r="TYM41" s="117"/>
      <c r="TYN41" s="105"/>
      <c r="TYO41" s="117"/>
      <c r="TYW41" s="116"/>
      <c r="TYZ41" s="15"/>
      <c r="TZA41" s="15"/>
      <c r="TZG41" s="118"/>
      <c r="TZH41" s="117"/>
      <c r="TZI41" s="105"/>
      <c r="TZJ41" s="117"/>
      <c r="TZR41" s="116"/>
      <c r="TZU41" s="15"/>
      <c r="TZV41" s="15"/>
      <c r="UAB41" s="118"/>
      <c r="UAC41" s="117"/>
      <c r="UAD41" s="105"/>
      <c r="UAE41" s="117"/>
      <c r="UAM41" s="116"/>
      <c r="UAP41" s="15"/>
      <c r="UAQ41" s="15"/>
      <c r="UAW41" s="118"/>
      <c r="UAX41" s="117"/>
      <c r="UAY41" s="105"/>
      <c r="UAZ41" s="117"/>
      <c r="UBH41" s="116"/>
      <c r="UBK41" s="15"/>
      <c r="UBL41" s="15"/>
      <c r="UBR41" s="118"/>
      <c r="UBS41" s="117"/>
      <c r="UBT41" s="105"/>
      <c r="UBU41" s="117"/>
      <c r="UCC41" s="116"/>
      <c r="UCF41" s="15"/>
      <c r="UCG41" s="15"/>
      <c r="UCM41" s="118"/>
      <c r="UCN41" s="117"/>
      <c r="UCO41" s="105"/>
      <c r="UCP41" s="117"/>
      <c r="UCX41" s="116"/>
      <c r="UDA41" s="15"/>
      <c r="UDB41" s="15"/>
      <c r="UDH41" s="118"/>
      <c r="UDI41" s="117"/>
      <c r="UDJ41" s="105"/>
      <c r="UDK41" s="117"/>
      <c r="UDS41" s="116"/>
      <c r="UDV41" s="15"/>
      <c r="UDW41" s="15"/>
      <c r="UEC41" s="118"/>
      <c r="UED41" s="117"/>
      <c r="UEE41" s="105"/>
      <c r="UEF41" s="117"/>
      <c r="UEN41" s="116"/>
      <c r="UEQ41" s="15"/>
      <c r="UER41" s="15"/>
      <c r="UEX41" s="118"/>
      <c r="UEY41" s="117"/>
      <c r="UEZ41" s="105"/>
      <c r="UFA41" s="117"/>
      <c r="UFI41" s="116"/>
      <c r="UFL41" s="15"/>
      <c r="UFM41" s="15"/>
      <c r="UFS41" s="118"/>
      <c r="UFT41" s="117"/>
      <c r="UFU41" s="105"/>
      <c r="UFV41" s="117"/>
      <c r="UGD41" s="116"/>
      <c r="UGG41" s="15"/>
      <c r="UGH41" s="15"/>
      <c r="UGN41" s="118"/>
      <c r="UGO41" s="117"/>
      <c r="UGP41" s="105"/>
      <c r="UGQ41" s="117"/>
      <c r="UGY41" s="116"/>
      <c r="UHB41" s="15"/>
      <c r="UHC41" s="15"/>
      <c r="UHI41" s="118"/>
      <c r="UHJ41" s="117"/>
      <c r="UHK41" s="105"/>
      <c r="UHL41" s="117"/>
      <c r="UHT41" s="116"/>
      <c r="UHW41" s="15"/>
      <c r="UHX41" s="15"/>
      <c r="UID41" s="118"/>
      <c r="UIE41" s="117"/>
      <c r="UIF41" s="105"/>
      <c r="UIG41" s="117"/>
      <c r="UIO41" s="116"/>
      <c r="UIR41" s="15"/>
      <c r="UIS41" s="15"/>
      <c r="UIY41" s="118"/>
      <c r="UIZ41" s="117"/>
      <c r="UJA41" s="105"/>
      <c r="UJB41" s="117"/>
      <c r="UJJ41" s="116"/>
      <c r="UJM41" s="15"/>
      <c r="UJN41" s="15"/>
      <c r="UJT41" s="118"/>
      <c r="UJU41" s="117"/>
      <c r="UJV41" s="105"/>
      <c r="UJW41" s="117"/>
      <c r="UKE41" s="116"/>
      <c r="UKH41" s="15"/>
      <c r="UKI41" s="15"/>
      <c r="UKO41" s="118"/>
      <c r="UKP41" s="117"/>
      <c r="UKQ41" s="105"/>
      <c r="UKR41" s="117"/>
      <c r="UKZ41" s="116"/>
      <c r="ULC41" s="15"/>
      <c r="ULD41" s="15"/>
      <c r="ULJ41" s="118"/>
      <c r="ULK41" s="117"/>
      <c r="ULL41" s="105"/>
      <c r="ULM41" s="117"/>
      <c r="ULU41" s="116"/>
      <c r="ULX41" s="15"/>
      <c r="ULY41" s="15"/>
      <c r="UME41" s="118"/>
      <c r="UMF41" s="117"/>
      <c r="UMG41" s="105"/>
      <c r="UMH41" s="117"/>
      <c r="UMP41" s="116"/>
      <c r="UMS41" s="15"/>
      <c r="UMT41" s="15"/>
      <c r="UMZ41" s="118"/>
      <c r="UNA41" s="117"/>
      <c r="UNB41" s="105"/>
      <c r="UNC41" s="117"/>
      <c r="UNK41" s="116"/>
      <c r="UNN41" s="15"/>
      <c r="UNO41" s="15"/>
      <c r="UNU41" s="118"/>
      <c r="UNV41" s="117"/>
      <c r="UNW41" s="105"/>
      <c r="UNX41" s="117"/>
      <c r="UOF41" s="116"/>
      <c r="UOI41" s="15"/>
      <c r="UOJ41" s="15"/>
      <c r="UOP41" s="118"/>
      <c r="UOQ41" s="117"/>
      <c r="UOR41" s="105"/>
      <c r="UOS41" s="117"/>
      <c r="UPA41" s="116"/>
      <c r="UPD41" s="15"/>
      <c r="UPE41" s="15"/>
      <c r="UPK41" s="118"/>
      <c r="UPL41" s="117"/>
      <c r="UPM41" s="105"/>
      <c r="UPN41" s="117"/>
      <c r="UPV41" s="116"/>
      <c r="UPY41" s="15"/>
      <c r="UPZ41" s="15"/>
      <c r="UQF41" s="118"/>
      <c r="UQG41" s="117"/>
      <c r="UQH41" s="105"/>
      <c r="UQI41" s="117"/>
      <c r="UQQ41" s="116"/>
      <c r="UQT41" s="15"/>
      <c r="UQU41" s="15"/>
      <c r="URA41" s="118"/>
      <c r="URB41" s="117"/>
      <c r="URC41" s="105"/>
      <c r="URD41" s="117"/>
      <c r="URL41" s="116"/>
      <c r="URO41" s="15"/>
      <c r="URP41" s="15"/>
      <c r="URV41" s="118"/>
      <c r="URW41" s="117"/>
      <c r="URX41" s="105"/>
      <c r="URY41" s="117"/>
      <c r="USG41" s="116"/>
      <c r="USJ41" s="15"/>
      <c r="USK41" s="15"/>
      <c r="USQ41" s="118"/>
      <c r="USR41" s="117"/>
      <c r="USS41" s="105"/>
      <c r="UST41" s="117"/>
      <c r="UTB41" s="116"/>
      <c r="UTE41" s="15"/>
      <c r="UTF41" s="15"/>
      <c r="UTL41" s="118"/>
      <c r="UTM41" s="117"/>
      <c r="UTN41" s="105"/>
      <c r="UTO41" s="117"/>
      <c r="UTW41" s="116"/>
      <c r="UTZ41" s="15"/>
      <c r="UUA41" s="15"/>
      <c r="UUG41" s="118"/>
      <c r="UUH41" s="117"/>
      <c r="UUI41" s="105"/>
      <c r="UUJ41" s="117"/>
      <c r="UUR41" s="116"/>
      <c r="UUU41" s="15"/>
      <c r="UUV41" s="15"/>
      <c r="UVB41" s="118"/>
      <c r="UVC41" s="117"/>
      <c r="UVD41" s="105"/>
      <c r="UVE41" s="117"/>
      <c r="UVM41" s="116"/>
      <c r="UVP41" s="15"/>
      <c r="UVQ41" s="15"/>
      <c r="UVW41" s="118"/>
      <c r="UVX41" s="117"/>
      <c r="UVY41" s="105"/>
      <c r="UVZ41" s="117"/>
      <c r="UWH41" s="116"/>
      <c r="UWK41" s="15"/>
      <c r="UWL41" s="15"/>
      <c r="UWR41" s="118"/>
      <c r="UWS41" s="117"/>
      <c r="UWT41" s="105"/>
      <c r="UWU41" s="117"/>
      <c r="UXC41" s="116"/>
      <c r="UXF41" s="15"/>
      <c r="UXG41" s="15"/>
      <c r="UXM41" s="118"/>
      <c r="UXN41" s="117"/>
      <c r="UXO41" s="105"/>
      <c r="UXP41" s="117"/>
      <c r="UXX41" s="116"/>
      <c r="UYA41" s="15"/>
      <c r="UYB41" s="15"/>
      <c r="UYH41" s="118"/>
      <c r="UYI41" s="117"/>
      <c r="UYJ41" s="105"/>
      <c r="UYK41" s="117"/>
      <c r="UYS41" s="116"/>
      <c r="UYV41" s="15"/>
      <c r="UYW41" s="15"/>
      <c r="UZC41" s="118"/>
      <c r="UZD41" s="117"/>
      <c r="UZE41" s="105"/>
      <c r="UZF41" s="117"/>
      <c r="UZN41" s="116"/>
      <c r="UZQ41" s="15"/>
      <c r="UZR41" s="15"/>
      <c r="UZX41" s="118"/>
      <c r="UZY41" s="117"/>
      <c r="UZZ41" s="105"/>
      <c r="VAA41" s="117"/>
      <c r="VAI41" s="116"/>
      <c r="VAL41" s="15"/>
      <c r="VAM41" s="15"/>
      <c r="VAS41" s="118"/>
      <c r="VAT41" s="117"/>
      <c r="VAU41" s="105"/>
      <c r="VAV41" s="117"/>
      <c r="VBD41" s="116"/>
      <c r="VBG41" s="15"/>
      <c r="VBH41" s="15"/>
      <c r="VBN41" s="118"/>
      <c r="VBO41" s="117"/>
      <c r="VBP41" s="105"/>
      <c r="VBQ41" s="117"/>
      <c r="VBY41" s="116"/>
      <c r="VCB41" s="15"/>
      <c r="VCC41" s="15"/>
      <c r="VCI41" s="118"/>
      <c r="VCJ41" s="117"/>
      <c r="VCK41" s="105"/>
      <c r="VCL41" s="117"/>
      <c r="VCT41" s="116"/>
      <c r="VCW41" s="15"/>
      <c r="VCX41" s="15"/>
      <c r="VDD41" s="118"/>
      <c r="VDE41" s="117"/>
      <c r="VDF41" s="105"/>
      <c r="VDG41" s="117"/>
      <c r="VDO41" s="116"/>
      <c r="VDR41" s="15"/>
      <c r="VDS41" s="15"/>
      <c r="VDY41" s="118"/>
      <c r="VDZ41" s="117"/>
      <c r="VEA41" s="105"/>
      <c r="VEB41" s="117"/>
      <c r="VEJ41" s="116"/>
      <c r="VEM41" s="15"/>
      <c r="VEN41" s="15"/>
      <c r="VET41" s="118"/>
      <c r="VEU41" s="117"/>
      <c r="VEV41" s="105"/>
      <c r="VEW41" s="117"/>
      <c r="VFE41" s="116"/>
      <c r="VFH41" s="15"/>
      <c r="VFI41" s="15"/>
      <c r="VFO41" s="118"/>
      <c r="VFP41" s="117"/>
      <c r="VFQ41" s="105"/>
      <c r="VFR41" s="117"/>
      <c r="VFZ41" s="116"/>
      <c r="VGC41" s="15"/>
      <c r="VGD41" s="15"/>
      <c r="VGJ41" s="118"/>
      <c r="VGK41" s="117"/>
      <c r="VGL41" s="105"/>
      <c r="VGM41" s="117"/>
      <c r="VGU41" s="116"/>
      <c r="VGX41" s="15"/>
      <c r="VGY41" s="15"/>
      <c r="VHE41" s="118"/>
      <c r="VHF41" s="117"/>
      <c r="VHG41" s="105"/>
      <c r="VHH41" s="117"/>
      <c r="VHP41" s="116"/>
      <c r="VHS41" s="15"/>
      <c r="VHT41" s="15"/>
      <c r="VHZ41" s="118"/>
      <c r="VIA41" s="117"/>
      <c r="VIB41" s="105"/>
      <c r="VIC41" s="117"/>
      <c r="VIK41" s="116"/>
      <c r="VIN41" s="15"/>
      <c r="VIO41" s="15"/>
      <c r="VIU41" s="118"/>
      <c r="VIV41" s="117"/>
      <c r="VIW41" s="105"/>
      <c r="VIX41" s="117"/>
      <c r="VJF41" s="116"/>
      <c r="VJI41" s="15"/>
      <c r="VJJ41" s="15"/>
      <c r="VJP41" s="118"/>
      <c r="VJQ41" s="117"/>
      <c r="VJR41" s="105"/>
      <c r="VJS41" s="117"/>
      <c r="VKA41" s="116"/>
      <c r="VKD41" s="15"/>
      <c r="VKE41" s="15"/>
      <c r="VKK41" s="118"/>
      <c r="VKL41" s="117"/>
      <c r="VKM41" s="105"/>
      <c r="VKN41" s="117"/>
      <c r="VKV41" s="116"/>
      <c r="VKY41" s="15"/>
      <c r="VKZ41" s="15"/>
      <c r="VLF41" s="118"/>
      <c r="VLG41" s="117"/>
      <c r="VLH41" s="105"/>
      <c r="VLI41" s="117"/>
      <c r="VLQ41" s="116"/>
      <c r="VLT41" s="15"/>
      <c r="VLU41" s="15"/>
      <c r="VMA41" s="118"/>
      <c r="VMB41" s="117"/>
      <c r="VMC41" s="105"/>
      <c r="VMD41" s="117"/>
      <c r="VML41" s="116"/>
      <c r="VMO41" s="15"/>
      <c r="VMP41" s="15"/>
      <c r="VMV41" s="118"/>
      <c r="VMW41" s="117"/>
      <c r="VMX41" s="105"/>
      <c r="VMY41" s="117"/>
      <c r="VNG41" s="116"/>
      <c r="VNJ41" s="15"/>
      <c r="VNK41" s="15"/>
      <c r="VNQ41" s="118"/>
      <c r="VNR41" s="117"/>
      <c r="VNS41" s="105"/>
      <c r="VNT41" s="117"/>
      <c r="VOB41" s="116"/>
      <c r="VOE41" s="15"/>
      <c r="VOF41" s="15"/>
      <c r="VOL41" s="118"/>
      <c r="VOM41" s="117"/>
      <c r="VON41" s="105"/>
      <c r="VOO41" s="117"/>
      <c r="VOW41" s="116"/>
      <c r="VOZ41" s="15"/>
      <c r="VPA41" s="15"/>
      <c r="VPG41" s="118"/>
      <c r="VPH41" s="117"/>
      <c r="VPI41" s="105"/>
      <c r="VPJ41" s="117"/>
      <c r="VPR41" s="116"/>
      <c r="VPU41" s="15"/>
      <c r="VPV41" s="15"/>
      <c r="VQB41" s="118"/>
      <c r="VQC41" s="117"/>
      <c r="VQD41" s="105"/>
      <c r="VQE41" s="117"/>
      <c r="VQM41" s="116"/>
      <c r="VQP41" s="15"/>
      <c r="VQQ41" s="15"/>
      <c r="VQW41" s="118"/>
      <c r="VQX41" s="117"/>
      <c r="VQY41" s="105"/>
      <c r="VQZ41" s="117"/>
      <c r="VRH41" s="116"/>
      <c r="VRK41" s="15"/>
      <c r="VRL41" s="15"/>
      <c r="VRR41" s="118"/>
      <c r="VRS41" s="117"/>
      <c r="VRT41" s="105"/>
      <c r="VRU41" s="117"/>
      <c r="VSC41" s="116"/>
      <c r="VSF41" s="15"/>
      <c r="VSG41" s="15"/>
      <c r="VSM41" s="118"/>
      <c r="VSN41" s="117"/>
      <c r="VSO41" s="105"/>
      <c r="VSP41" s="117"/>
      <c r="VSX41" s="116"/>
      <c r="VTA41" s="15"/>
      <c r="VTB41" s="15"/>
      <c r="VTH41" s="118"/>
      <c r="VTI41" s="117"/>
      <c r="VTJ41" s="105"/>
      <c r="VTK41" s="117"/>
      <c r="VTS41" s="116"/>
      <c r="VTV41" s="15"/>
      <c r="VTW41" s="15"/>
      <c r="VUC41" s="118"/>
      <c r="VUD41" s="117"/>
      <c r="VUE41" s="105"/>
      <c r="VUF41" s="117"/>
      <c r="VUN41" s="116"/>
      <c r="VUQ41" s="15"/>
      <c r="VUR41" s="15"/>
      <c r="VUX41" s="118"/>
      <c r="VUY41" s="117"/>
      <c r="VUZ41" s="105"/>
      <c r="VVA41" s="117"/>
      <c r="VVI41" s="116"/>
      <c r="VVL41" s="15"/>
      <c r="VVM41" s="15"/>
      <c r="VVS41" s="118"/>
      <c r="VVT41" s="117"/>
      <c r="VVU41" s="105"/>
      <c r="VVV41" s="117"/>
      <c r="VWD41" s="116"/>
      <c r="VWG41" s="15"/>
      <c r="VWH41" s="15"/>
      <c r="VWN41" s="118"/>
      <c r="VWO41" s="117"/>
      <c r="VWP41" s="105"/>
      <c r="VWQ41" s="117"/>
      <c r="VWY41" s="116"/>
      <c r="VXB41" s="15"/>
      <c r="VXC41" s="15"/>
      <c r="VXI41" s="118"/>
      <c r="VXJ41" s="117"/>
      <c r="VXK41" s="105"/>
      <c r="VXL41" s="117"/>
      <c r="VXT41" s="116"/>
      <c r="VXW41" s="15"/>
      <c r="VXX41" s="15"/>
      <c r="VYD41" s="118"/>
      <c r="VYE41" s="117"/>
      <c r="VYF41" s="105"/>
      <c r="VYG41" s="117"/>
      <c r="VYO41" s="116"/>
      <c r="VYR41" s="15"/>
      <c r="VYS41" s="15"/>
      <c r="VYY41" s="118"/>
      <c r="VYZ41" s="117"/>
      <c r="VZA41" s="105"/>
      <c r="VZB41" s="117"/>
      <c r="VZJ41" s="116"/>
      <c r="VZM41" s="15"/>
      <c r="VZN41" s="15"/>
      <c r="VZT41" s="118"/>
      <c r="VZU41" s="117"/>
      <c r="VZV41" s="105"/>
      <c r="VZW41" s="117"/>
      <c r="WAE41" s="116"/>
      <c r="WAH41" s="15"/>
      <c r="WAI41" s="15"/>
      <c r="WAO41" s="118"/>
      <c r="WAP41" s="117"/>
      <c r="WAQ41" s="105"/>
      <c r="WAR41" s="117"/>
      <c r="WAZ41" s="116"/>
      <c r="WBC41" s="15"/>
      <c r="WBD41" s="15"/>
      <c r="WBJ41" s="118"/>
      <c r="WBK41" s="117"/>
      <c r="WBL41" s="105"/>
      <c r="WBM41" s="117"/>
      <c r="WBU41" s="116"/>
      <c r="WBX41" s="15"/>
      <c r="WBY41" s="15"/>
      <c r="WCE41" s="118"/>
      <c r="WCF41" s="117"/>
      <c r="WCG41" s="105"/>
      <c r="WCH41" s="117"/>
      <c r="WCP41" s="116"/>
      <c r="WCS41" s="15"/>
      <c r="WCT41" s="15"/>
      <c r="WCZ41" s="118"/>
      <c r="WDA41" s="117"/>
      <c r="WDB41" s="105"/>
      <c r="WDC41" s="117"/>
      <c r="WDK41" s="116"/>
      <c r="WDN41" s="15"/>
      <c r="WDO41" s="15"/>
      <c r="WDU41" s="118"/>
      <c r="WDV41" s="117"/>
      <c r="WDW41" s="105"/>
      <c r="WDX41" s="117"/>
      <c r="WEF41" s="116"/>
      <c r="WEI41" s="15"/>
      <c r="WEJ41" s="15"/>
      <c r="WEP41" s="118"/>
      <c r="WEQ41" s="117"/>
      <c r="WER41" s="105"/>
      <c r="WES41" s="117"/>
      <c r="WFA41" s="116"/>
      <c r="WFD41" s="15"/>
      <c r="WFE41" s="15"/>
      <c r="WFK41" s="118"/>
      <c r="WFL41" s="117"/>
      <c r="WFM41" s="105"/>
      <c r="WFN41" s="117"/>
      <c r="WFV41" s="116"/>
      <c r="WFY41" s="15"/>
      <c r="WFZ41" s="15"/>
      <c r="WGF41" s="118"/>
      <c r="WGG41" s="117"/>
      <c r="WGH41" s="105"/>
      <c r="WGI41" s="117"/>
      <c r="WGQ41" s="116"/>
      <c r="WGT41" s="15"/>
      <c r="WGU41" s="15"/>
      <c r="WHA41" s="118"/>
      <c r="WHB41" s="117"/>
      <c r="WHC41" s="105"/>
      <c r="WHD41" s="117"/>
      <c r="WHL41" s="116"/>
      <c r="WHO41" s="15"/>
      <c r="WHP41" s="15"/>
      <c r="WHV41" s="118"/>
      <c r="WHW41" s="117"/>
      <c r="WHX41" s="105"/>
      <c r="WHY41" s="117"/>
      <c r="WIG41" s="116"/>
      <c r="WIJ41" s="15"/>
      <c r="WIK41" s="15"/>
      <c r="WIQ41" s="118"/>
      <c r="WIR41" s="117"/>
      <c r="WIS41" s="105"/>
      <c r="WIT41" s="117"/>
      <c r="WJB41" s="116"/>
      <c r="WJE41" s="15"/>
      <c r="WJF41" s="15"/>
      <c r="WJL41" s="118"/>
      <c r="WJM41" s="117"/>
      <c r="WJN41" s="105"/>
      <c r="WJO41" s="117"/>
      <c r="WJW41" s="116"/>
      <c r="WJZ41" s="15"/>
      <c r="WKA41" s="15"/>
      <c r="WKG41" s="118"/>
      <c r="WKH41" s="117"/>
      <c r="WKI41" s="105"/>
      <c r="WKJ41" s="117"/>
      <c r="WKR41" s="116"/>
      <c r="WKU41" s="15"/>
      <c r="WKV41" s="15"/>
      <c r="WLB41" s="118"/>
      <c r="WLC41" s="117"/>
      <c r="WLD41" s="105"/>
      <c r="WLE41" s="117"/>
      <c r="WLM41" s="116"/>
      <c r="WLP41" s="15"/>
      <c r="WLQ41" s="15"/>
      <c r="WLW41" s="118"/>
      <c r="WLX41" s="117"/>
      <c r="WLY41" s="105"/>
      <c r="WLZ41" s="117"/>
      <c r="WMH41" s="116"/>
      <c r="WMK41" s="15"/>
      <c r="WML41" s="15"/>
      <c r="WMR41" s="118"/>
      <c r="WMS41" s="117"/>
      <c r="WMT41" s="105"/>
      <c r="WMU41" s="117"/>
      <c r="WNC41" s="116"/>
      <c r="WNF41" s="15"/>
      <c r="WNG41" s="15"/>
      <c r="WNM41" s="118"/>
      <c r="WNN41" s="117"/>
      <c r="WNO41" s="105"/>
      <c r="WNP41" s="117"/>
      <c r="WNX41" s="116"/>
      <c r="WOA41" s="15"/>
      <c r="WOB41" s="15"/>
      <c r="WOH41" s="118"/>
      <c r="WOI41" s="117"/>
      <c r="WOJ41" s="105"/>
      <c r="WOK41" s="117"/>
      <c r="WOS41" s="116"/>
      <c r="WOV41" s="15"/>
      <c r="WOW41" s="15"/>
      <c r="WPC41" s="118"/>
      <c r="WPD41" s="117"/>
      <c r="WPE41" s="105"/>
      <c r="WPF41" s="117"/>
      <c r="WPN41" s="116"/>
      <c r="WPQ41" s="15"/>
      <c r="WPR41" s="15"/>
      <c r="WPX41" s="118"/>
      <c r="WPY41" s="117"/>
      <c r="WPZ41" s="105"/>
      <c r="WQA41" s="117"/>
      <c r="WQI41" s="116"/>
      <c r="WQL41" s="15"/>
      <c r="WQM41" s="15"/>
      <c r="WQS41" s="118"/>
      <c r="WQT41" s="117"/>
      <c r="WQU41" s="105"/>
      <c r="WQV41" s="117"/>
      <c r="WRD41" s="116"/>
      <c r="WRG41" s="15"/>
      <c r="WRH41" s="15"/>
      <c r="WRN41" s="118"/>
      <c r="WRO41" s="117"/>
      <c r="WRP41" s="105"/>
      <c r="WRQ41" s="117"/>
      <c r="WRY41" s="116"/>
      <c r="WSB41" s="15"/>
      <c r="WSC41" s="15"/>
      <c r="WSI41" s="118"/>
      <c r="WSJ41" s="117"/>
      <c r="WSK41" s="105"/>
      <c r="WSL41" s="117"/>
      <c r="WST41" s="116"/>
      <c r="WSW41" s="15"/>
      <c r="WSX41" s="15"/>
      <c r="WTD41" s="118"/>
      <c r="WTE41" s="117"/>
      <c r="WTF41" s="105"/>
      <c r="WTG41" s="117"/>
      <c r="WTO41" s="116"/>
      <c r="WTR41" s="15"/>
      <c r="WTS41" s="15"/>
      <c r="WTY41" s="118"/>
      <c r="WTZ41" s="117"/>
      <c r="WUA41" s="105"/>
      <c r="WUB41" s="117"/>
      <c r="WUJ41" s="116"/>
      <c r="WUM41" s="15"/>
      <c r="WUN41" s="15"/>
      <c r="WUT41" s="118"/>
      <c r="WUU41" s="117"/>
      <c r="WUV41" s="105"/>
      <c r="WUW41" s="117"/>
      <c r="WVE41" s="116"/>
      <c r="WVH41" s="15"/>
      <c r="WVI41" s="15"/>
      <c r="WVO41" s="118"/>
      <c r="WVP41" s="117"/>
      <c r="WVQ41" s="105"/>
      <c r="WVR41" s="117"/>
      <c r="WVZ41" s="116"/>
      <c r="WWC41" s="15"/>
      <c r="WWD41" s="15"/>
      <c r="WWJ41" s="118"/>
      <c r="WWK41" s="117"/>
      <c r="WWL41" s="105"/>
      <c r="WWM41" s="117"/>
      <c r="WWU41" s="116"/>
      <c r="WWX41" s="15"/>
      <c r="WWY41" s="15"/>
      <c r="WXE41" s="118"/>
      <c r="WXF41" s="117"/>
      <c r="WXG41" s="105"/>
      <c r="WXH41" s="117"/>
      <c r="WXP41" s="116"/>
      <c r="WXS41" s="15"/>
      <c r="WXT41" s="15"/>
      <c r="WXZ41" s="118"/>
      <c r="WYA41" s="117"/>
      <c r="WYB41" s="105"/>
      <c r="WYC41" s="117"/>
      <c r="WYK41" s="116"/>
      <c r="WYN41" s="15"/>
      <c r="WYO41" s="15"/>
      <c r="WYU41" s="118"/>
      <c r="WYV41" s="117"/>
      <c r="WYW41" s="105"/>
      <c r="WYX41" s="117"/>
      <c r="WZF41" s="116"/>
      <c r="WZI41" s="15"/>
      <c r="WZJ41" s="15"/>
      <c r="WZP41" s="118"/>
      <c r="WZQ41" s="117"/>
      <c r="WZR41" s="105"/>
      <c r="WZS41" s="117"/>
      <c r="XAA41" s="116"/>
      <c r="XAD41" s="15"/>
      <c r="XAE41" s="15"/>
      <c r="XAK41" s="118"/>
      <c r="XAL41" s="117"/>
      <c r="XAM41" s="105"/>
      <c r="XAN41" s="117"/>
      <c r="XAV41" s="116"/>
      <c r="XAY41" s="15"/>
      <c r="XAZ41" s="15"/>
      <c r="XBF41" s="118"/>
      <c r="XBG41" s="117"/>
      <c r="XBH41" s="105"/>
      <c r="XBI41" s="117"/>
      <c r="XBQ41" s="116"/>
      <c r="XBT41" s="15"/>
      <c r="XBU41" s="15"/>
      <c r="XCA41" s="118"/>
      <c r="XCB41" s="117"/>
      <c r="XCC41" s="105"/>
      <c r="XCD41" s="117"/>
      <c r="XCL41" s="116"/>
      <c r="XCO41" s="15"/>
      <c r="XCP41" s="15"/>
      <c r="XCV41" s="118"/>
      <c r="XCW41" s="117"/>
      <c r="XCX41" s="105"/>
      <c r="XCY41" s="117"/>
      <c r="XDG41" s="116"/>
      <c r="XDJ41" s="15"/>
      <c r="XDK41" s="15"/>
      <c r="XDQ41" s="118"/>
      <c r="XDR41" s="117"/>
      <c r="XDS41" s="105"/>
      <c r="XDT41" s="117"/>
      <c r="XEB41" s="116"/>
      <c r="XEE41" s="15"/>
      <c r="XEF41" s="15"/>
      <c r="XEL41" s="118"/>
      <c r="XEM41" s="117"/>
      <c r="XEN41" s="105"/>
      <c r="XEO41" s="117"/>
      <c r="XEW41" s="116"/>
      <c r="XEZ41" s="15"/>
      <c r="XFA41" s="15"/>
    </row>
    <row r="42" spans="1:1018 1026:2047 2055:3067 3073:4096 4102:5113 5121:6142 6150:8191 8197:9216 9219:10237 10245:12286 12292:13311 13314:14332 14340:16381" s="120" customFormat="1" x14ac:dyDescent="0.25">
      <c r="A42" s="17"/>
      <c r="B42" s="139">
        <v>535</v>
      </c>
      <c r="C42" s="120" t="s">
        <v>21</v>
      </c>
      <c r="D42" s="121" t="s">
        <v>325</v>
      </c>
      <c r="E42" s="120">
        <v>3</v>
      </c>
      <c r="G42" s="122" t="s">
        <v>327</v>
      </c>
      <c r="H42" s="123" t="s">
        <v>1100</v>
      </c>
      <c r="I42" s="106">
        <v>511.42</v>
      </c>
      <c r="J42" s="123" t="s">
        <v>1100</v>
      </c>
      <c r="K42" s="121" t="s">
        <v>57</v>
      </c>
      <c r="L42" s="121" t="s">
        <v>57</v>
      </c>
      <c r="M42" s="121" t="s">
        <v>57</v>
      </c>
      <c r="N42" s="121" t="s">
        <v>57</v>
      </c>
      <c r="O42" s="121" t="s">
        <v>57</v>
      </c>
      <c r="P42" s="121" t="s">
        <v>1101</v>
      </c>
      <c r="Q42" s="120" t="s">
        <v>462</v>
      </c>
      <c r="R42" s="124" t="s">
        <v>57</v>
      </c>
      <c r="S42" s="121" t="s">
        <v>57</v>
      </c>
      <c r="T42" s="121"/>
      <c r="U42" s="17"/>
      <c r="V42" s="15"/>
      <c r="AB42" s="122"/>
      <c r="AC42" s="123"/>
      <c r="AD42" s="106"/>
      <c r="AE42" s="123"/>
      <c r="AM42" s="125"/>
      <c r="AP42" s="15"/>
      <c r="AQ42" s="15"/>
      <c r="AW42" s="122"/>
      <c r="AX42" s="123"/>
      <c r="AY42" s="106"/>
      <c r="AZ42" s="123"/>
      <c r="BH42" s="125"/>
      <c r="BK42" s="15"/>
      <c r="BL42" s="15"/>
      <c r="BR42" s="122"/>
      <c r="BS42" s="123"/>
      <c r="BT42" s="106"/>
      <c r="BU42" s="123"/>
      <c r="CC42" s="125"/>
      <c r="CF42" s="15"/>
      <c r="CG42" s="15"/>
      <c r="CM42" s="122"/>
      <c r="CN42" s="123"/>
      <c r="CO42" s="106"/>
      <c r="CP42" s="123"/>
      <c r="CX42" s="125"/>
      <c r="DA42" s="15"/>
      <c r="DB42" s="15"/>
      <c r="DH42" s="122"/>
      <c r="DI42" s="123"/>
      <c r="DJ42" s="106"/>
      <c r="DK42" s="123"/>
      <c r="DS42" s="125"/>
      <c r="DV42" s="15"/>
      <c r="DW42" s="15"/>
      <c r="EC42" s="122"/>
      <c r="ED42" s="123"/>
      <c r="EE42" s="106"/>
      <c r="EF42" s="123"/>
      <c r="EN42" s="125"/>
      <c r="EQ42" s="15"/>
      <c r="ER42" s="15"/>
      <c r="EX42" s="122"/>
      <c r="EY42" s="123"/>
      <c r="EZ42" s="106"/>
      <c r="FA42" s="123"/>
      <c r="FI42" s="125"/>
      <c r="FL42" s="15"/>
      <c r="FM42" s="15"/>
      <c r="FS42" s="122"/>
      <c r="FT42" s="123"/>
      <c r="FU42" s="106"/>
      <c r="FV42" s="123"/>
      <c r="GD42" s="125"/>
      <c r="GG42" s="15"/>
      <c r="GH42" s="15"/>
      <c r="GN42" s="122"/>
      <c r="GO42" s="123"/>
      <c r="GP42" s="106"/>
      <c r="GQ42" s="123"/>
      <c r="GY42" s="125"/>
      <c r="HB42" s="15"/>
      <c r="HC42" s="15"/>
      <c r="HI42" s="122"/>
      <c r="HJ42" s="123"/>
      <c r="HK42" s="106"/>
      <c r="HL42" s="123"/>
      <c r="HT42" s="125"/>
      <c r="HW42" s="15"/>
      <c r="HX42" s="15"/>
      <c r="ID42" s="122"/>
      <c r="IE42" s="123"/>
      <c r="IF42" s="106"/>
      <c r="IG42" s="123"/>
      <c r="IO42" s="125"/>
      <c r="IR42" s="15"/>
      <c r="IS42" s="15"/>
      <c r="IY42" s="122"/>
      <c r="IZ42" s="123"/>
      <c r="JA42" s="106"/>
      <c r="JB42" s="123"/>
      <c r="JJ42" s="125"/>
      <c r="JM42" s="15"/>
      <c r="JN42" s="15"/>
      <c r="JT42" s="122"/>
      <c r="JU42" s="123"/>
      <c r="JV42" s="106"/>
      <c r="JW42" s="123"/>
      <c r="KE42" s="125"/>
      <c r="KH42" s="15"/>
      <c r="KI42" s="15"/>
      <c r="KO42" s="122"/>
      <c r="KP42" s="123"/>
      <c r="KQ42" s="106"/>
      <c r="KR42" s="123"/>
      <c r="KZ42" s="125"/>
      <c r="LC42" s="15"/>
      <c r="LD42" s="15"/>
      <c r="LJ42" s="122"/>
      <c r="LK42" s="123"/>
      <c r="LL42" s="106"/>
      <c r="LM42" s="123"/>
      <c r="LU42" s="125"/>
      <c r="LX42" s="15"/>
      <c r="LY42" s="15"/>
      <c r="ME42" s="122"/>
      <c r="MF42" s="123"/>
      <c r="MG42" s="106"/>
      <c r="MH42" s="123"/>
      <c r="MP42" s="125"/>
      <c r="MS42" s="15"/>
      <c r="MT42" s="15"/>
      <c r="MZ42" s="122"/>
      <c r="NA42" s="123"/>
      <c r="NB42" s="106"/>
      <c r="NC42" s="123"/>
      <c r="NK42" s="125"/>
      <c r="NN42" s="15"/>
      <c r="NO42" s="15"/>
      <c r="NU42" s="122"/>
      <c r="NV42" s="123"/>
      <c r="NW42" s="106"/>
      <c r="NX42" s="123"/>
      <c r="OF42" s="125"/>
      <c r="OI42" s="15"/>
      <c r="OJ42" s="15"/>
      <c r="OP42" s="122"/>
      <c r="OQ42" s="123"/>
      <c r="OR42" s="106"/>
      <c r="OS42" s="123"/>
      <c r="PA42" s="125"/>
      <c r="PD42" s="15"/>
      <c r="PE42" s="15"/>
      <c r="PK42" s="122"/>
      <c r="PL42" s="123"/>
      <c r="PM42" s="106"/>
      <c r="PN42" s="123"/>
      <c r="PV42" s="125"/>
      <c r="PY42" s="15"/>
      <c r="PZ42" s="15"/>
      <c r="QF42" s="122"/>
      <c r="QG42" s="123"/>
      <c r="QH42" s="106"/>
      <c r="QI42" s="123"/>
      <c r="QQ42" s="125"/>
      <c r="QT42" s="15"/>
      <c r="QU42" s="15"/>
      <c r="RA42" s="122"/>
      <c r="RB42" s="123"/>
      <c r="RC42" s="106"/>
      <c r="RD42" s="123"/>
      <c r="RL42" s="125"/>
      <c r="RO42" s="15"/>
      <c r="RP42" s="15"/>
      <c r="RV42" s="122"/>
      <c r="RW42" s="123"/>
      <c r="RX42" s="106"/>
      <c r="RY42" s="123"/>
      <c r="SG42" s="125"/>
      <c r="SJ42" s="15"/>
      <c r="SK42" s="15"/>
      <c r="SQ42" s="122"/>
      <c r="SR42" s="123"/>
      <c r="SS42" s="106"/>
      <c r="ST42" s="123"/>
      <c r="TB42" s="125"/>
      <c r="TE42" s="15"/>
      <c r="TF42" s="15"/>
      <c r="TL42" s="122"/>
      <c r="TM42" s="123"/>
      <c r="TN42" s="106"/>
      <c r="TO42" s="123"/>
      <c r="TW42" s="125"/>
      <c r="TZ42" s="15"/>
      <c r="UA42" s="15"/>
      <c r="UG42" s="122"/>
      <c r="UH42" s="123"/>
      <c r="UI42" s="106"/>
      <c r="UJ42" s="123"/>
      <c r="UR42" s="125"/>
      <c r="UU42" s="15"/>
      <c r="UV42" s="15"/>
      <c r="VB42" s="122"/>
      <c r="VC42" s="123"/>
      <c r="VD42" s="106"/>
      <c r="VE42" s="123"/>
      <c r="VM42" s="125"/>
      <c r="VP42" s="15"/>
      <c r="VQ42" s="15"/>
      <c r="VW42" s="122"/>
      <c r="VX42" s="123"/>
      <c r="VY42" s="106"/>
      <c r="VZ42" s="123"/>
      <c r="WH42" s="125"/>
      <c r="WK42" s="15"/>
      <c r="WL42" s="15"/>
      <c r="WR42" s="122"/>
      <c r="WS42" s="123"/>
      <c r="WT42" s="106"/>
      <c r="WU42" s="123"/>
      <c r="XC42" s="125"/>
      <c r="XF42" s="15"/>
      <c r="XG42" s="15"/>
      <c r="XM42" s="122"/>
      <c r="XN42" s="123"/>
      <c r="XO42" s="106"/>
      <c r="XP42" s="123"/>
      <c r="XX42" s="125"/>
      <c r="YA42" s="15"/>
      <c r="YB42" s="15"/>
      <c r="YH42" s="122"/>
      <c r="YI42" s="123"/>
      <c r="YJ42" s="106"/>
      <c r="YK42" s="123"/>
      <c r="YS42" s="125"/>
      <c r="YV42" s="15"/>
      <c r="YW42" s="15"/>
      <c r="ZC42" s="122"/>
      <c r="ZD42" s="123"/>
      <c r="ZE42" s="106"/>
      <c r="ZF42" s="123"/>
      <c r="ZN42" s="125"/>
      <c r="ZQ42" s="15"/>
      <c r="ZR42" s="15"/>
      <c r="ZX42" s="122"/>
      <c r="ZY42" s="123"/>
      <c r="ZZ42" s="106"/>
      <c r="AAA42" s="123"/>
      <c r="AAI42" s="125"/>
      <c r="AAL42" s="15"/>
      <c r="AAM42" s="15"/>
      <c r="AAS42" s="122"/>
      <c r="AAT42" s="123"/>
      <c r="AAU42" s="106"/>
      <c r="AAV42" s="123"/>
      <c r="ABD42" s="125"/>
      <c r="ABG42" s="15"/>
      <c r="ABH42" s="15"/>
      <c r="ABN42" s="122"/>
      <c r="ABO42" s="123"/>
      <c r="ABP42" s="106"/>
      <c r="ABQ42" s="123"/>
      <c r="ABY42" s="125"/>
      <c r="ACB42" s="15"/>
      <c r="ACC42" s="15"/>
      <c r="ACI42" s="122"/>
      <c r="ACJ42" s="123"/>
      <c r="ACK42" s="106"/>
      <c r="ACL42" s="123"/>
      <c r="ACT42" s="125"/>
      <c r="ACW42" s="15"/>
      <c r="ACX42" s="15"/>
      <c r="ADD42" s="122"/>
      <c r="ADE42" s="123"/>
      <c r="ADF42" s="106"/>
      <c r="ADG42" s="123"/>
      <c r="ADO42" s="125"/>
      <c r="ADR42" s="15"/>
      <c r="ADS42" s="15"/>
      <c r="ADY42" s="122"/>
      <c r="ADZ42" s="123"/>
      <c r="AEA42" s="106"/>
      <c r="AEB42" s="123"/>
      <c r="AEJ42" s="125"/>
      <c r="AEM42" s="15"/>
      <c r="AEN42" s="15"/>
      <c r="AET42" s="122"/>
      <c r="AEU42" s="123"/>
      <c r="AEV42" s="106"/>
      <c r="AEW42" s="123"/>
      <c r="AFE42" s="125"/>
      <c r="AFH42" s="15"/>
      <c r="AFI42" s="15"/>
      <c r="AFO42" s="122"/>
      <c r="AFP42" s="123"/>
      <c r="AFQ42" s="106"/>
      <c r="AFR42" s="123"/>
      <c r="AFZ42" s="125"/>
      <c r="AGC42" s="15"/>
      <c r="AGD42" s="15"/>
      <c r="AGJ42" s="122"/>
      <c r="AGK42" s="123"/>
      <c r="AGL42" s="106"/>
      <c r="AGM42" s="123"/>
      <c r="AGU42" s="125"/>
      <c r="AGX42" s="15"/>
      <c r="AGY42" s="15"/>
      <c r="AHE42" s="122"/>
      <c r="AHF42" s="123"/>
      <c r="AHG42" s="106"/>
      <c r="AHH42" s="123"/>
      <c r="AHP42" s="125"/>
      <c r="AHS42" s="15"/>
      <c r="AHT42" s="15"/>
      <c r="AHZ42" s="122"/>
      <c r="AIA42" s="123"/>
      <c r="AIB42" s="106"/>
      <c r="AIC42" s="123"/>
      <c r="AIK42" s="125"/>
      <c r="AIN42" s="15"/>
      <c r="AIO42" s="15"/>
      <c r="AIU42" s="122"/>
      <c r="AIV42" s="123"/>
      <c r="AIW42" s="106"/>
      <c r="AIX42" s="123"/>
      <c r="AJF42" s="125"/>
      <c r="AJI42" s="15"/>
      <c r="AJJ42" s="15"/>
      <c r="AJP42" s="122"/>
      <c r="AJQ42" s="123"/>
      <c r="AJR42" s="106"/>
      <c r="AJS42" s="123"/>
      <c r="AKA42" s="125"/>
      <c r="AKD42" s="15"/>
      <c r="AKE42" s="15"/>
      <c r="AKK42" s="122"/>
      <c r="AKL42" s="123"/>
      <c r="AKM42" s="106"/>
      <c r="AKN42" s="123"/>
      <c r="AKV42" s="125"/>
      <c r="AKY42" s="15"/>
      <c r="AKZ42" s="15"/>
      <c r="ALF42" s="122"/>
      <c r="ALG42" s="123"/>
      <c r="ALH42" s="106"/>
      <c r="ALI42" s="123"/>
      <c r="ALQ42" s="125"/>
      <c r="ALT42" s="15"/>
      <c r="ALU42" s="15"/>
      <c r="AMA42" s="122"/>
      <c r="AMB42" s="123"/>
      <c r="AMC42" s="106"/>
      <c r="AMD42" s="123"/>
      <c r="AML42" s="125"/>
      <c r="AMO42" s="15"/>
      <c r="AMP42" s="15"/>
      <c r="AMV42" s="122"/>
      <c r="AMW42" s="123"/>
      <c r="AMX42" s="106"/>
      <c r="AMY42" s="123"/>
      <c r="ANG42" s="125"/>
      <c r="ANJ42" s="15"/>
      <c r="ANK42" s="15"/>
      <c r="ANQ42" s="122"/>
      <c r="ANR42" s="123"/>
      <c r="ANS42" s="106"/>
      <c r="ANT42" s="123"/>
      <c r="AOB42" s="125"/>
      <c r="AOE42" s="15"/>
      <c r="AOF42" s="15"/>
      <c r="AOL42" s="122"/>
      <c r="AOM42" s="123"/>
      <c r="AON42" s="106"/>
      <c r="AOO42" s="123"/>
      <c r="AOW42" s="125"/>
      <c r="AOZ42" s="15"/>
      <c r="APA42" s="15"/>
      <c r="APG42" s="122"/>
      <c r="APH42" s="123"/>
      <c r="API42" s="106"/>
      <c r="APJ42" s="123"/>
      <c r="APR42" s="125"/>
      <c r="APU42" s="15"/>
      <c r="APV42" s="15"/>
      <c r="AQB42" s="122"/>
      <c r="AQC42" s="123"/>
      <c r="AQD42" s="106"/>
      <c r="AQE42" s="123"/>
      <c r="AQM42" s="125"/>
      <c r="AQP42" s="15"/>
      <c r="AQQ42" s="15"/>
      <c r="AQW42" s="122"/>
      <c r="AQX42" s="123"/>
      <c r="AQY42" s="106"/>
      <c r="AQZ42" s="123"/>
      <c r="ARH42" s="125"/>
      <c r="ARK42" s="15"/>
      <c r="ARL42" s="15"/>
      <c r="ARR42" s="122"/>
      <c r="ARS42" s="123"/>
      <c r="ART42" s="106"/>
      <c r="ARU42" s="123"/>
      <c r="ASC42" s="125"/>
      <c r="ASF42" s="15"/>
      <c r="ASG42" s="15"/>
      <c r="ASM42" s="122"/>
      <c r="ASN42" s="123"/>
      <c r="ASO42" s="106"/>
      <c r="ASP42" s="123"/>
      <c r="ASX42" s="125"/>
      <c r="ATA42" s="15"/>
      <c r="ATB42" s="15"/>
      <c r="ATH42" s="122"/>
      <c r="ATI42" s="123"/>
      <c r="ATJ42" s="106"/>
      <c r="ATK42" s="123"/>
      <c r="ATS42" s="125"/>
      <c r="ATV42" s="15"/>
      <c r="ATW42" s="15"/>
      <c r="AUC42" s="122"/>
      <c r="AUD42" s="123"/>
      <c r="AUE42" s="106"/>
      <c r="AUF42" s="123"/>
      <c r="AUN42" s="125"/>
      <c r="AUQ42" s="15"/>
      <c r="AUR42" s="15"/>
      <c r="AUX42" s="122"/>
      <c r="AUY42" s="123"/>
      <c r="AUZ42" s="106"/>
      <c r="AVA42" s="123"/>
      <c r="AVI42" s="125"/>
      <c r="AVL42" s="15"/>
      <c r="AVM42" s="15"/>
      <c r="AVS42" s="122"/>
      <c r="AVT42" s="123"/>
      <c r="AVU42" s="106"/>
      <c r="AVV42" s="123"/>
      <c r="AWD42" s="125"/>
      <c r="AWG42" s="15"/>
      <c r="AWH42" s="15"/>
      <c r="AWN42" s="122"/>
      <c r="AWO42" s="123"/>
      <c r="AWP42" s="106"/>
      <c r="AWQ42" s="123"/>
      <c r="AWY42" s="125"/>
      <c r="AXB42" s="15"/>
      <c r="AXC42" s="15"/>
      <c r="AXI42" s="122"/>
      <c r="AXJ42" s="123"/>
      <c r="AXK42" s="106"/>
      <c r="AXL42" s="123"/>
      <c r="AXT42" s="125"/>
      <c r="AXW42" s="15"/>
      <c r="AXX42" s="15"/>
      <c r="AYD42" s="122"/>
      <c r="AYE42" s="123"/>
      <c r="AYF42" s="106"/>
      <c r="AYG42" s="123"/>
      <c r="AYO42" s="125"/>
      <c r="AYR42" s="15"/>
      <c r="AYS42" s="15"/>
      <c r="AYY42" s="122"/>
      <c r="AYZ42" s="123"/>
      <c r="AZA42" s="106"/>
      <c r="AZB42" s="123"/>
      <c r="AZJ42" s="125"/>
      <c r="AZM42" s="15"/>
      <c r="AZN42" s="15"/>
      <c r="AZT42" s="122"/>
      <c r="AZU42" s="123"/>
      <c r="AZV42" s="106"/>
      <c r="AZW42" s="123"/>
      <c r="BAE42" s="125"/>
      <c r="BAH42" s="15"/>
      <c r="BAI42" s="15"/>
      <c r="BAO42" s="122"/>
      <c r="BAP42" s="123"/>
      <c r="BAQ42" s="106"/>
      <c r="BAR42" s="123"/>
      <c r="BAZ42" s="125"/>
      <c r="BBC42" s="15"/>
      <c r="BBD42" s="15"/>
      <c r="BBJ42" s="122"/>
      <c r="BBK42" s="123"/>
      <c r="BBL42" s="106"/>
      <c r="BBM42" s="123"/>
      <c r="BBU42" s="125"/>
      <c r="BBX42" s="15"/>
      <c r="BBY42" s="15"/>
      <c r="BCE42" s="122"/>
      <c r="BCF42" s="123"/>
      <c r="BCG42" s="106"/>
      <c r="BCH42" s="123"/>
      <c r="BCP42" s="125"/>
      <c r="BCS42" s="15"/>
      <c r="BCT42" s="15"/>
      <c r="BCZ42" s="122"/>
      <c r="BDA42" s="123"/>
      <c r="BDB42" s="106"/>
      <c r="BDC42" s="123"/>
      <c r="BDK42" s="125"/>
      <c r="BDN42" s="15"/>
      <c r="BDO42" s="15"/>
      <c r="BDU42" s="122"/>
      <c r="BDV42" s="123"/>
      <c r="BDW42" s="106"/>
      <c r="BDX42" s="123"/>
      <c r="BEF42" s="125"/>
      <c r="BEI42" s="15"/>
      <c r="BEJ42" s="15"/>
      <c r="BEP42" s="122"/>
      <c r="BEQ42" s="123"/>
      <c r="BER42" s="106"/>
      <c r="BES42" s="123"/>
      <c r="BFA42" s="125"/>
      <c r="BFD42" s="15"/>
      <c r="BFE42" s="15"/>
      <c r="BFK42" s="122"/>
      <c r="BFL42" s="123"/>
      <c r="BFM42" s="106"/>
      <c r="BFN42" s="123"/>
      <c r="BFV42" s="125"/>
      <c r="BFY42" s="15"/>
      <c r="BFZ42" s="15"/>
      <c r="BGF42" s="122"/>
      <c r="BGG42" s="123"/>
      <c r="BGH42" s="106"/>
      <c r="BGI42" s="123"/>
      <c r="BGQ42" s="125"/>
      <c r="BGT42" s="15"/>
      <c r="BGU42" s="15"/>
      <c r="BHA42" s="122"/>
      <c r="BHB42" s="123"/>
      <c r="BHC42" s="106"/>
      <c r="BHD42" s="123"/>
      <c r="BHL42" s="125"/>
      <c r="BHO42" s="15"/>
      <c r="BHP42" s="15"/>
      <c r="BHV42" s="122"/>
      <c r="BHW42" s="123"/>
      <c r="BHX42" s="106"/>
      <c r="BHY42" s="123"/>
      <c r="BIG42" s="125"/>
      <c r="BIJ42" s="15"/>
      <c r="BIK42" s="15"/>
      <c r="BIQ42" s="122"/>
      <c r="BIR42" s="123"/>
      <c r="BIS42" s="106"/>
      <c r="BIT42" s="123"/>
      <c r="BJB42" s="125"/>
      <c r="BJE42" s="15"/>
      <c r="BJF42" s="15"/>
      <c r="BJL42" s="122"/>
      <c r="BJM42" s="123"/>
      <c r="BJN42" s="106"/>
      <c r="BJO42" s="123"/>
      <c r="BJW42" s="125"/>
      <c r="BJZ42" s="15"/>
      <c r="BKA42" s="15"/>
      <c r="BKG42" s="122"/>
      <c r="BKH42" s="123"/>
      <c r="BKI42" s="106"/>
      <c r="BKJ42" s="123"/>
      <c r="BKR42" s="125"/>
      <c r="BKU42" s="15"/>
      <c r="BKV42" s="15"/>
      <c r="BLB42" s="122"/>
      <c r="BLC42" s="123"/>
      <c r="BLD42" s="106"/>
      <c r="BLE42" s="123"/>
      <c r="BLM42" s="125"/>
      <c r="BLP42" s="15"/>
      <c r="BLQ42" s="15"/>
      <c r="BLW42" s="122"/>
      <c r="BLX42" s="123"/>
      <c r="BLY42" s="106"/>
      <c r="BLZ42" s="123"/>
      <c r="BMH42" s="125"/>
      <c r="BMK42" s="15"/>
      <c r="BML42" s="15"/>
      <c r="BMR42" s="122"/>
      <c r="BMS42" s="123"/>
      <c r="BMT42" s="106"/>
      <c r="BMU42" s="123"/>
      <c r="BNC42" s="125"/>
      <c r="BNF42" s="15"/>
      <c r="BNG42" s="15"/>
      <c r="BNM42" s="122"/>
      <c r="BNN42" s="123"/>
      <c r="BNO42" s="106"/>
      <c r="BNP42" s="123"/>
      <c r="BNX42" s="125"/>
      <c r="BOA42" s="15"/>
      <c r="BOB42" s="15"/>
      <c r="BOH42" s="122"/>
      <c r="BOI42" s="123"/>
      <c r="BOJ42" s="106"/>
      <c r="BOK42" s="123"/>
      <c r="BOS42" s="125"/>
      <c r="BOV42" s="15"/>
      <c r="BOW42" s="15"/>
      <c r="BPC42" s="122"/>
      <c r="BPD42" s="123"/>
      <c r="BPE42" s="106"/>
      <c r="BPF42" s="123"/>
      <c r="BPN42" s="125"/>
      <c r="BPQ42" s="15"/>
      <c r="BPR42" s="15"/>
      <c r="BPX42" s="122"/>
      <c r="BPY42" s="123"/>
      <c r="BPZ42" s="106"/>
      <c r="BQA42" s="123"/>
      <c r="BQI42" s="125"/>
      <c r="BQL42" s="15"/>
      <c r="BQM42" s="15"/>
      <c r="BQS42" s="122"/>
      <c r="BQT42" s="123"/>
      <c r="BQU42" s="106"/>
      <c r="BQV42" s="123"/>
      <c r="BRD42" s="125"/>
      <c r="BRG42" s="15"/>
      <c r="BRH42" s="15"/>
      <c r="BRN42" s="122"/>
      <c r="BRO42" s="123"/>
      <c r="BRP42" s="106"/>
      <c r="BRQ42" s="123"/>
      <c r="BRY42" s="125"/>
      <c r="BSB42" s="15"/>
      <c r="BSC42" s="15"/>
      <c r="BSI42" s="122"/>
      <c r="BSJ42" s="123"/>
      <c r="BSK42" s="106"/>
      <c r="BSL42" s="123"/>
      <c r="BST42" s="125"/>
      <c r="BSW42" s="15"/>
      <c r="BSX42" s="15"/>
      <c r="BTD42" s="122"/>
      <c r="BTE42" s="123"/>
      <c r="BTF42" s="106"/>
      <c r="BTG42" s="123"/>
      <c r="BTO42" s="125"/>
      <c r="BTR42" s="15"/>
      <c r="BTS42" s="15"/>
      <c r="BTY42" s="122"/>
      <c r="BTZ42" s="123"/>
      <c r="BUA42" s="106"/>
      <c r="BUB42" s="123"/>
      <c r="BUJ42" s="125"/>
      <c r="BUM42" s="15"/>
      <c r="BUN42" s="15"/>
      <c r="BUT42" s="122"/>
      <c r="BUU42" s="123"/>
      <c r="BUV42" s="106"/>
      <c r="BUW42" s="123"/>
      <c r="BVE42" s="125"/>
      <c r="BVH42" s="15"/>
      <c r="BVI42" s="15"/>
      <c r="BVO42" s="122"/>
      <c r="BVP42" s="123"/>
      <c r="BVQ42" s="106"/>
      <c r="BVR42" s="123"/>
      <c r="BVZ42" s="125"/>
      <c r="BWC42" s="15"/>
      <c r="BWD42" s="15"/>
      <c r="BWJ42" s="122"/>
      <c r="BWK42" s="123"/>
      <c r="BWL42" s="106"/>
      <c r="BWM42" s="123"/>
      <c r="BWU42" s="125"/>
      <c r="BWX42" s="15"/>
      <c r="BWY42" s="15"/>
      <c r="BXE42" s="122"/>
      <c r="BXF42" s="123"/>
      <c r="BXG42" s="106"/>
      <c r="BXH42" s="123"/>
      <c r="BXP42" s="125"/>
      <c r="BXS42" s="15"/>
      <c r="BXT42" s="15"/>
      <c r="BXZ42" s="122"/>
      <c r="BYA42" s="123"/>
      <c r="BYB42" s="106"/>
      <c r="BYC42" s="123"/>
      <c r="BYK42" s="125"/>
      <c r="BYN42" s="15"/>
      <c r="BYO42" s="15"/>
      <c r="BYU42" s="122"/>
      <c r="BYV42" s="123"/>
      <c r="BYW42" s="106"/>
      <c r="BYX42" s="123"/>
      <c r="BZF42" s="125"/>
      <c r="BZI42" s="15"/>
      <c r="BZJ42" s="15"/>
      <c r="BZP42" s="122"/>
      <c r="BZQ42" s="123"/>
      <c r="BZR42" s="106"/>
      <c r="BZS42" s="123"/>
      <c r="CAA42" s="125"/>
      <c r="CAD42" s="15"/>
      <c r="CAE42" s="15"/>
      <c r="CAK42" s="122"/>
      <c r="CAL42" s="123"/>
      <c r="CAM42" s="106"/>
      <c r="CAN42" s="123"/>
      <c r="CAV42" s="125"/>
      <c r="CAY42" s="15"/>
      <c r="CAZ42" s="15"/>
      <c r="CBF42" s="122"/>
      <c r="CBG42" s="123"/>
      <c r="CBH42" s="106"/>
      <c r="CBI42" s="123"/>
      <c r="CBQ42" s="125"/>
      <c r="CBT42" s="15"/>
      <c r="CBU42" s="15"/>
      <c r="CCA42" s="122"/>
      <c r="CCB42" s="123"/>
      <c r="CCC42" s="106"/>
      <c r="CCD42" s="123"/>
      <c r="CCL42" s="125"/>
      <c r="CCO42" s="15"/>
      <c r="CCP42" s="15"/>
      <c r="CCV42" s="122"/>
      <c r="CCW42" s="123"/>
      <c r="CCX42" s="106"/>
      <c r="CCY42" s="123"/>
      <c r="CDG42" s="125"/>
      <c r="CDJ42" s="15"/>
      <c r="CDK42" s="15"/>
      <c r="CDQ42" s="122"/>
      <c r="CDR42" s="123"/>
      <c r="CDS42" s="106"/>
      <c r="CDT42" s="123"/>
      <c r="CEB42" s="125"/>
      <c r="CEE42" s="15"/>
      <c r="CEF42" s="15"/>
      <c r="CEL42" s="122"/>
      <c r="CEM42" s="123"/>
      <c r="CEN42" s="106"/>
      <c r="CEO42" s="123"/>
      <c r="CEW42" s="125"/>
      <c r="CEZ42" s="15"/>
      <c r="CFA42" s="15"/>
      <c r="CFG42" s="122"/>
      <c r="CFH42" s="123"/>
      <c r="CFI42" s="106"/>
      <c r="CFJ42" s="123"/>
      <c r="CFR42" s="125"/>
      <c r="CFU42" s="15"/>
      <c r="CFV42" s="15"/>
      <c r="CGB42" s="122"/>
      <c r="CGC42" s="123"/>
      <c r="CGD42" s="106"/>
      <c r="CGE42" s="123"/>
      <c r="CGM42" s="125"/>
      <c r="CGP42" s="15"/>
      <c r="CGQ42" s="15"/>
      <c r="CGW42" s="122"/>
      <c r="CGX42" s="123"/>
      <c r="CGY42" s="106"/>
      <c r="CGZ42" s="123"/>
      <c r="CHH42" s="125"/>
      <c r="CHK42" s="15"/>
      <c r="CHL42" s="15"/>
      <c r="CHR42" s="122"/>
      <c r="CHS42" s="123"/>
      <c r="CHT42" s="106"/>
      <c r="CHU42" s="123"/>
      <c r="CIC42" s="125"/>
      <c r="CIF42" s="15"/>
      <c r="CIG42" s="15"/>
      <c r="CIM42" s="122"/>
      <c r="CIN42" s="123"/>
      <c r="CIO42" s="106"/>
      <c r="CIP42" s="123"/>
      <c r="CIX42" s="125"/>
      <c r="CJA42" s="15"/>
      <c r="CJB42" s="15"/>
      <c r="CJH42" s="122"/>
      <c r="CJI42" s="123"/>
      <c r="CJJ42" s="106"/>
      <c r="CJK42" s="123"/>
      <c r="CJS42" s="125"/>
      <c r="CJV42" s="15"/>
      <c r="CJW42" s="15"/>
      <c r="CKC42" s="122"/>
      <c r="CKD42" s="123"/>
      <c r="CKE42" s="106"/>
      <c r="CKF42" s="123"/>
      <c r="CKN42" s="125"/>
      <c r="CKQ42" s="15"/>
      <c r="CKR42" s="15"/>
      <c r="CKX42" s="122"/>
      <c r="CKY42" s="123"/>
      <c r="CKZ42" s="106"/>
      <c r="CLA42" s="123"/>
      <c r="CLI42" s="125"/>
      <c r="CLL42" s="15"/>
      <c r="CLM42" s="15"/>
      <c r="CLS42" s="122"/>
      <c r="CLT42" s="123"/>
      <c r="CLU42" s="106"/>
      <c r="CLV42" s="123"/>
      <c r="CMD42" s="125"/>
      <c r="CMG42" s="15"/>
      <c r="CMH42" s="15"/>
      <c r="CMN42" s="122"/>
      <c r="CMO42" s="123"/>
      <c r="CMP42" s="106"/>
      <c r="CMQ42" s="123"/>
      <c r="CMY42" s="125"/>
      <c r="CNB42" s="15"/>
      <c r="CNC42" s="15"/>
      <c r="CNI42" s="122"/>
      <c r="CNJ42" s="123"/>
      <c r="CNK42" s="106"/>
      <c r="CNL42" s="123"/>
      <c r="CNT42" s="125"/>
      <c r="CNW42" s="15"/>
      <c r="CNX42" s="15"/>
      <c r="COD42" s="122"/>
      <c r="COE42" s="123"/>
      <c r="COF42" s="106"/>
      <c r="COG42" s="123"/>
      <c r="COO42" s="125"/>
      <c r="COR42" s="15"/>
      <c r="COS42" s="15"/>
      <c r="COY42" s="122"/>
      <c r="COZ42" s="123"/>
      <c r="CPA42" s="106"/>
      <c r="CPB42" s="123"/>
      <c r="CPJ42" s="125"/>
      <c r="CPM42" s="15"/>
      <c r="CPN42" s="15"/>
      <c r="CPT42" s="122"/>
      <c r="CPU42" s="123"/>
      <c r="CPV42" s="106"/>
      <c r="CPW42" s="123"/>
      <c r="CQE42" s="125"/>
      <c r="CQH42" s="15"/>
      <c r="CQI42" s="15"/>
      <c r="CQO42" s="122"/>
      <c r="CQP42" s="123"/>
      <c r="CQQ42" s="106"/>
      <c r="CQR42" s="123"/>
      <c r="CQZ42" s="125"/>
      <c r="CRC42" s="15"/>
      <c r="CRD42" s="15"/>
      <c r="CRJ42" s="122"/>
      <c r="CRK42" s="123"/>
      <c r="CRL42" s="106"/>
      <c r="CRM42" s="123"/>
      <c r="CRU42" s="125"/>
      <c r="CRX42" s="15"/>
      <c r="CRY42" s="15"/>
      <c r="CSE42" s="122"/>
      <c r="CSF42" s="123"/>
      <c r="CSG42" s="106"/>
      <c r="CSH42" s="123"/>
      <c r="CSP42" s="125"/>
      <c r="CSS42" s="15"/>
      <c r="CST42" s="15"/>
      <c r="CSZ42" s="122"/>
      <c r="CTA42" s="123"/>
      <c r="CTB42" s="106"/>
      <c r="CTC42" s="123"/>
      <c r="CTK42" s="125"/>
      <c r="CTN42" s="15"/>
      <c r="CTO42" s="15"/>
      <c r="CTU42" s="122"/>
      <c r="CTV42" s="123"/>
      <c r="CTW42" s="106"/>
      <c r="CTX42" s="123"/>
      <c r="CUF42" s="125"/>
      <c r="CUI42" s="15"/>
      <c r="CUJ42" s="15"/>
      <c r="CUP42" s="122"/>
      <c r="CUQ42" s="123"/>
      <c r="CUR42" s="106"/>
      <c r="CUS42" s="123"/>
      <c r="CVA42" s="125"/>
      <c r="CVD42" s="15"/>
      <c r="CVE42" s="15"/>
      <c r="CVK42" s="122"/>
      <c r="CVL42" s="123"/>
      <c r="CVM42" s="106"/>
      <c r="CVN42" s="123"/>
      <c r="CVV42" s="125"/>
      <c r="CVY42" s="15"/>
      <c r="CVZ42" s="15"/>
      <c r="CWF42" s="122"/>
      <c r="CWG42" s="123"/>
      <c r="CWH42" s="106"/>
      <c r="CWI42" s="123"/>
      <c r="CWQ42" s="125"/>
      <c r="CWT42" s="15"/>
      <c r="CWU42" s="15"/>
      <c r="CXA42" s="122"/>
      <c r="CXB42" s="123"/>
      <c r="CXC42" s="106"/>
      <c r="CXD42" s="123"/>
      <c r="CXL42" s="125"/>
      <c r="CXO42" s="15"/>
      <c r="CXP42" s="15"/>
      <c r="CXV42" s="122"/>
      <c r="CXW42" s="123"/>
      <c r="CXX42" s="106"/>
      <c r="CXY42" s="123"/>
      <c r="CYG42" s="125"/>
      <c r="CYJ42" s="15"/>
      <c r="CYK42" s="15"/>
      <c r="CYQ42" s="122"/>
      <c r="CYR42" s="123"/>
      <c r="CYS42" s="106"/>
      <c r="CYT42" s="123"/>
      <c r="CZB42" s="125"/>
      <c r="CZE42" s="15"/>
      <c r="CZF42" s="15"/>
      <c r="CZL42" s="122"/>
      <c r="CZM42" s="123"/>
      <c r="CZN42" s="106"/>
      <c r="CZO42" s="123"/>
      <c r="CZW42" s="125"/>
      <c r="CZZ42" s="15"/>
      <c r="DAA42" s="15"/>
      <c r="DAG42" s="122"/>
      <c r="DAH42" s="123"/>
      <c r="DAI42" s="106"/>
      <c r="DAJ42" s="123"/>
      <c r="DAR42" s="125"/>
      <c r="DAU42" s="15"/>
      <c r="DAV42" s="15"/>
      <c r="DBB42" s="122"/>
      <c r="DBC42" s="123"/>
      <c r="DBD42" s="106"/>
      <c r="DBE42" s="123"/>
      <c r="DBM42" s="125"/>
      <c r="DBP42" s="15"/>
      <c r="DBQ42" s="15"/>
      <c r="DBW42" s="122"/>
      <c r="DBX42" s="123"/>
      <c r="DBY42" s="106"/>
      <c r="DBZ42" s="123"/>
      <c r="DCH42" s="125"/>
      <c r="DCK42" s="15"/>
      <c r="DCL42" s="15"/>
      <c r="DCR42" s="122"/>
      <c r="DCS42" s="123"/>
      <c r="DCT42" s="106"/>
      <c r="DCU42" s="123"/>
      <c r="DDC42" s="125"/>
      <c r="DDF42" s="15"/>
      <c r="DDG42" s="15"/>
      <c r="DDM42" s="122"/>
      <c r="DDN42" s="123"/>
      <c r="DDO42" s="106"/>
      <c r="DDP42" s="123"/>
      <c r="DDX42" s="125"/>
      <c r="DEA42" s="15"/>
      <c r="DEB42" s="15"/>
      <c r="DEH42" s="122"/>
      <c r="DEI42" s="123"/>
      <c r="DEJ42" s="106"/>
      <c r="DEK42" s="123"/>
      <c r="DES42" s="125"/>
      <c r="DEV42" s="15"/>
      <c r="DEW42" s="15"/>
      <c r="DFC42" s="122"/>
      <c r="DFD42" s="123"/>
      <c r="DFE42" s="106"/>
      <c r="DFF42" s="123"/>
      <c r="DFN42" s="125"/>
      <c r="DFQ42" s="15"/>
      <c r="DFR42" s="15"/>
      <c r="DFX42" s="122"/>
      <c r="DFY42" s="123"/>
      <c r="DFZ42" s="106"/>
      <c r="DGA42" s="123"/>
      <c r="DGI42" s="125"/>
      <c r="DGL42" s="15"/>
      <c r="DGM42" s="15"/>
      <c r="DGS42" s="122"/>
      <c r="DGT42" s="123"/>
      <c r="DGU42" s="106"/>
      <c r="DGV42" s="123"/>
      <c r="DHD42" s="125"/>
      <c r="DHG42" s="15"/>
      <c r="DHH42" s="15"/>
      <c r="DHN42" s="122"/>
      <c r="DHO42" s="123"/>
      <c r="DHP42" s="106"/>
      <c r="DHQ42" s="123"/>
      <c r="DHY42" s="125"/>
      <c r="DIB42" s="15"/>
      <c r="DIC42" s="15"/>
      <c r="DII42" s="122"/>
      <c r="DIJ42" s="123"/>
      <c r="DIK42" s="106"/>
      <c r="DIL42" s="123"/>
      <c r="DIT42" s="125"/>
      <c r="DIW42" s="15"/>
      <c r="DIX42" s="15"/>
      <c r="DJD42" s="122"/>
      <c r="DJE42" s="123"/>
      <c r="DJF42" s="106"/>
      <c r="DJG42" s="123"/>
      <c r="DJO42" s="125"/>
      <c r="DJR42" s="15"/>
      <c r="DJS42" s="15"/>
      <c r="DJY42" s="122"/>
      <c r="DJZ42" s="123"/>
      <c r="DKA42" s="106"/>
      <c r="DKB42" s="123"/>
      <c r="DKJ42" s="125"/>
      <c r="DKM42" s="15"/>
      <c r="DKN42" s="15"/>
      <c r="DKT42" s="122"/>
      <c r="DKU42" s="123"/>
      <c r="DKV42" s="106"/>
      <c r="DKW42" s="123"/>
      <c r="DLE42" s="125"/>
      <c r="DLH42" s="15"/>
      <c r="DLI42" s="15"/>
      <c r="DLO42" s="122"/>
      <c r="DLP42" s="123"/>
      <c r="DLQ42" s="106"/>
      <c r="DLR42" s="123"/>
      <c r="DLZ42" s="125"/>
      <c r="DMC42" s="15"/>
      <c r="DMD42" s="15"/>
      <c r="DMJ42" s="122"/>
      <c r="DMK42" s="123"/>
      <c r="DML42" s="106"/>
      <c r="DMM42" s="123"/>
      <c r="DMU42" s="125"/>
      <c r="DMX42" s="15"/>
      <c r="DMY42" s="15"/>
      <c r="DNE42" s="122"/>
      <c r="DNF42" s="123"/>
      <c r="DNG42" s="106"/>
      <c r="DNH42" s="123"/>
      <c r="DNP42" s="125"/>
      <c r="DNS42" s="15"/>
      <c r="DNT42" s="15"/>
      <c r="DNZ42" s="122"/>
      <c r="DOA42" s="123"/>
      <c r="DOB42" s="106"/>
      <c r="DOC42" s="123"/>
      <c r="DOK42" s="125"/>
      <c r="DON42" s="15"/>
      <c r="DOO42" s="15"/>
      <c r="DOU42" s="122"/>
      <c r="DOV42" s="123"/>
      <c r="DOW42" s="106"/>
      <c r="DOX42" s="123"/>
      <c r="DPF42" s="125"/>
      <c r="DPI42" s="15"/>
      <c r="DPJ42" s="15"/>
      <c r="DPP42" s="122"/>
      <c r="DPQ42" s="123"/>
      <c r="DPR42" s="106"/>
      <c r="DPS42" s="123"/>
      <c r="DQA42" s="125"/>
      <c r="DQD42" s="15"/>
      <c r="DQE42" s="15"/>
      <c r="DQK42" s="122"/>
      <c r="DQL42" s="123"/>
      <c r="DQM42" s="106"/>
      <c r="DQN42" s="123"/>
      <c r="DQV42" s="125"/>
      <c r="DQY42" s="15"/>
      <c r="DQZ42" s="15"/>
      <c r="DRF42" s="122"/>
      <c r="DRG42" s="123"/>
      <c r="DRH42" s="106"/>
      <c r="DRI42" s="123"/>
      <c r="DRQ42" s="125"/>
      <c r="DRT42" s="15"/>
      <c r="DRU42" s="15"/>
      <c r="DSA42" s="122"/>
      <c r="DSB42" s="123"/>
      <c r="DSC42" s="106"/>
      <c r="DSD42" s="123"/>
      <c r="DSL42" s="125"/>
      <c r="DSO42" s="15"/>
      <c r="DSP42" s="15"/>
      <c r="DSV42" s="122"/>
      <c r="DSW42" s="123"/>
      <c r="DSX42" s="106"/>
      <c r="DSY42" s="123"/>
      <c r="DTG42" s="125"/>
      <c r="DTJ42" s="15"/>
      <c r="DTK42" s="15"/>
      <c r="DTQ42" s="122"/>
      <c r="DTR42" s="123"/>
      <c r="DTS42" s="106"/>
      <c r="DTT42" s="123"/>
      <c r="DUB42" s="125"/>
      <c r="DUE42" s="15"/>
      <c r="DUF42" s="15"/>
      <c r="DUL42" s="122"/>
      <c r="DUM42" s="123"/>
      <c r="DUN42" s="106"/>
      <c r="DUO42" s="123"/>
      <c r="DUW42" s="125"/>
      <c r="DUZ42" s="15"/>
      <c r="DVA42" s="15"/>
      <c r="DVG42" s="122"/>
      <c r="DVH42" s="123"/>
      <c r="DVI42" s="106"/>
      <c r="DVJ42" s="123"/>
      <c r="DVR42" s="125"/>
      <c r="DVU42" s="15"/>
      <c r="DVV42" s="15"/>
      <c r="DWB42" s="122"/>
      <c r="DWC42" s="123"/>
      <c r="DWD42" s="106"/>
      <c r="DWE42" s="123"/>
      <c r="DWM42" s="125"/>
      <c r="DWP42" s="15"/>
      <c r="DWQ42" s="15"/>
      <c r="DWW42" s="122"/>
      <c r="DWX42" s="123"/>
      <c r="DWY42" s="106"/>
      <c r="DWZ42" s="123"/>
      <c r="DXH42" s="125"/>
      <c r="DXK42" s="15"/>
      <c r="DXL42" s="15"/>
      <c r="DXR42" s="122"/>
      <c r="DXS42" s="123"/>
      <c r="DXT42" s="106"/>
      <c r="DXU42" s="123"/>
      <c r="DYC42" s="125"/>
      <c r="DYF42" s="15"/>
      <c r="DYG42" s="15"/>
      <c r="DYM42" s="122"/>
      <c r="DYN42" s="123"/>
      <c r="DYO42" s="106"/>
      <c r="DYP42" s="123"/>
      <c r="DYX42" s="125"/>
      <c r="DZA42" s="15"/>
      <c r="DZB42" s="15"/>
      <c r="DZH42" s="122"/>
      <c r="DZI42" s="123"/>
      <c r="DZJ42" s="106"/>
      <c r="DZK42" s="123"/>
      <c r="DZS42" s="125"/>
      <c r="DZV42" s="15"/>
      <c r="DZW42" s="15"/>
      <c r="EAC42" s="122"/>
      <c r="EAD42" s="123"/>
      <c r="EAE42" s="106"/>
      <c r="EAF42" s="123"/>
      <c r="EAN42" s="125"/>
      <c r="EAQ42" s="15"/>
      <c r="EAR42" s="15"/>
      <c r="EAX42" s="122"/>
      <c r="EAY42" s="123"/>
      <c r="EAZ42" s="106"/>
      <c r="EBA42" s="123"/>
      <c r="EBI42" s="125"/>
      <c r="EBL42" s="15"/>
      <c r="EBM42" s="15"/>
      <c r="EBS42" s="122"/>
      <c r="EBT42" s="123"/>
      <c r="EBU42" s="106"/>
      <c r="EBV42" s="123"/>
      <c r="ECD42" s="125"/>
      <c r="ECG42" s="15"/>
      <c r="ECH42" s="15"/>
      <c r="ECN42" s="122"/>
      <c r="ECO42" s="123"/>
      <c r="ECP42" s="106"/>
      <c r="ECQ42" s="123"/>
      <c r="ECY42" s="125"/>
      <c r="EDB42" s="15"/>
      <c r="EDC42" s="15"/>
      <c r="EDI42" s="122"/>
      <c r="EDJ42" s="123"/>
      <c r="EDK42" s="106"/>
      <c r="EDL42" s="123"/>
      <c r="EDT42" s="125"/>
      <c r="EDW42" s="15"/>
      <c r="EDX42" s="15"/>
      <c r="EED42" s="122"/>
      <c r="EEE42" s="123"/>
      <c r="EEF42" s="106"/>
      <c r="EEG42" s="123"/>
      <c r="EEO42" s="125"/>
      <c r="EER42" s="15"/>
      <c r="EES42" s="15"/>
      <c r="EEY42" s="122"/>
      <c r="EEZ42" s="123"/>
      <c r="EFA42" s="106"/>
      <c r="EFB42" s="123"/>
      <c r="EFJ42" s="125"/>
      <c r="EFM42" s="15"/>
      <c r="EFN42" s="15"/>
      <c r="EFT42" s="122"/>
      <c r="EFU42" s="123"/>
      <c r="EFV42" s="106"/>
      <c r="EFW42" s="123"/>
      <c r="EGE42" s="125"/>
      <c r="EGH42" s="15"/>
      <c r="EGI42" s="15"/>
      <c r="EGO42" s="122"/>
      <c r="EGP42" s="123"/>
      <c r="EGQ42" s="106"/>
      <c r="EGR42" s="123"/>
      <c r="EGZ42" s="125"/>
      <c r="EHC42" s="15"/>
      <c r="EHD42" s="15"/>
      <c r="EHJ42" s="122"/>
      <c r="EHK42" s="123"/>
      <c r="EHL42" s="106"/>
      <c r="EHM42" s="123"/>
      <c r="EHU42" s="125"/>
      <c r="EHX42" s="15"/>
      <c r="EHY42" s="15"/>
      <c r="EIE42" s="122"/>
      <c r="EIF42" s="123"/>
      <c r="EIG42" s="106"/>
      <c r="EIH42" s="123"/>
      <c r="EIP42" s="125"/>
      <c r="EIS42" s="15"/>
      <c r="EIT42" s="15"/>
      <c r="EIZ42" s="122"/>
      <c r="EJA42" s="123"/>
      <c r="EJB42" s="106"/>
      <c r="EJC42" s="123"/>
      <c r="EJK42" s="125"/>
      <c r="EJN42" s="15"/>
      <c r="EJO42" s="15"/>
      <c r="EJU42" s="122"/>
      <c r="EJV42" s="123"/>
      <c r="EJW42" s="106"/>
      <c r="EJX42" s="123"/>
      <c r="EKF42" s="125"/>
      <c r="EKI42" s="15"/>
      <c r="EKJ42" s="15"/>
      <c r="EKP42" s="122"/>
      <c r="EKQ42" s="123"/>
      <c r="EKR42" s="106"/>
      <c r="EKS42" s="123"/>
      <c r="ELA42" s="125"/>
      <c r="ELD42" s="15"/>
      <c r="ELE42" s="15"/>
      <c r="ELK42" s="122"/>
      <c r="ELL42" s="123"/>
      <c r="ELM42" s="106"/>
      <c r="ELN42" s="123"/>
      <c r="ELV42" s="125"/>
      <c r="ELY42" s="15"/>
      <c r="ELZ42" s="15"/>
      <c r="EMF42" s="122"/>
      <c r="EMG42" s="123"/>
      <c r="EMH42" s="106"/>
      <c r="EMI42" s="123"/>
      <c r="EMQ42" s="125"/>
      <c r="EMT42" s="15"/>
      <c r="EMU42" s="15"/>
      <c r="ENA42" s="122"/>
      <c r="ENB42" s="123"/>
      <c r="ENC42" s="106"/>
      <c r="END42" s="123"/>
      <c r="ENL42" s="125"/>
      <c r="ENO42" s="15"/>
      <c r="ENP42" s="15"/>
      <c r="ENV42" s="122"/>
      <c r="ENW42" s="123"/>
      <c r="ENX42" s="106"/>
      <c r="ENY42" s="123"/>
      <c r="EOG42" s="125"/>
      <c r="EOJ42" s="15"/>
      <c r="EOK42" s="15"/>
      <c r="EOQ42" s="122"/>
      <c r="EOR42" s="123"/>
      <c r="EOS42" s="106"/>
      <c r="EOT42" s="123"/>
      <c r="EPB42" s="125"/>
      <c r="EPE42" s="15"/>
      <c r="EPF42" s="15"/>
      <c r="EPL42" s="122"/>
      <c r="EPM42" s="123"/>
      <c r="EPN42" s="106"/>
      <c r="EPO42" s="123"/>
      <c r="EPW42" s="125"/>
      <c r="EPZ42" s="15"/>
      <c r="EQA42" s="15"/>
      <c r="EQG42" s="122"/>
      <c r="EQH42" s="123"/>
      <c r="EQI42" s="106"/>
      <c r="EQJ42" s="123"/>
      <c r="EQR42" s="125"/>
      <c r="EQU42" s="15"/>
      <c r="EQV42" s="15"/>
      <c r="ERB42" s="122"/>
      <c r="ERC42" s="123"/>
      <c r="ERD42" s="106"/>
      <c r="ERE42" s="123"/>
      <c r="ERM42" s="125"/>
      <c r="ERP42" s="15"/>
      <c r="ERQ42" s="15"/>
      <c r="ERW42" s="122"/>
      <c r="ERX42" s="123"/>
      <c r="ERY42" s="106"/>
      <c r="ERZ42" s="123"/>
      <c r="ESH42" s="125"/>
      <c r="ESK42" s="15"/>
      <c r="ESL42" s="15"/>
      <c r="ESR42" s="122"/>
      <c r="ESS42" s="123"/>
      <c r="EST42" s="106"/>
      <c r="ESU42" s="123"/>
      <c r="ETC42" s="125"/>
      <c r="ETF42" s="15"/>
      <c r="ETG42" s="15"/>
      <c r="ETM42" s="122"/>
      <c r="ETN42" s="123"/>
      <c r="ETO42" s="106"/>
      <c r="ETP42" s="123"/>
      <c r="ETX42" s="125"/>
      <c r="EUA42" s="15"/>
      <c r="EUB42" s="15"/>
      <c r="EUH42" s="122"/>
      <c r="EUI42" s="123"/>
      <c r="EUJ42" s="106"/>
      <c r="EUK42" s="123"/>
      <c r="EUS42" s="125"/>
      <c r="EUV42" s="15"/>
      <c r="EUW42" s="15"/>
      <c r="EVC42" s="122"/>
      <c r="EVD42" s="123"/>
      <c r="EVE42" s="106"/>
      <c r="EVF42" s="123"/>
      <c r="EVN42" s="125"/>
      <c r="EVQ42" s="15"/>
      <c r="EVR42" s="15"/>
      <c r="EVX42" s="122"/>
      <c r="EVY42" s="123"/>
      <c r="EVZ42" s="106"/>
      <c r="EWA42" s="123"/>
      <c r="EWI42" s="125"/>
      <c r="EWL42" s="15"/>
      <c r="EWM42" s="15"/>
      <c r="EWS42" s="122"/>
      <c r="EWT42" s="123"/>
      <c r="EWU42" s="106"/>
      <c r="EWV42" s="123"/>
      <c r="EXD42" s="125"/>
      <c r="EXG42" s="15"/>
      <c r="EXH42" s="15"/>
      <c r="EXN42" s="122"/>
      <c r="EXO42" s="123"/>
      <c r="EXP42" s="106"/>
      <c r="EXQ42" s="123"/>
      <c r="EXY42" s="125"/>
      <c r="EYB42" s="15"/>
      <c r="EYC42" s="15"/>
      <c r="EYI42" s="122"/>
      <c r="EYJ42" s="123"/>
      <c r="EYK42" s="106"/>
      <c r="EYL42" s="123"/>
      <c r="EYT42" s="125"/>
      <c r="EYW42" s="15"/>
      <c r="EYX42" s="15"/>
      <c r="EZD42" s="122"/>
      <c r="EZE42" s="123"/>
      <c r="EZF42" s="106"/>
      <c r="EZG42" s="123"/>
      <c r="EZO42" s="125"/>
      <c r="EZR42" s="15"/>
      <c r="EZS42" s="15"/>
      <c r="EZY42" s="122"/>
      <c r="EZZ42" s="123"/>
      <c r="FAA42" s="106"/>
      <c r="FAB42" s="123"/>
      <c r="FAJ42" s="125"/>
      <c r="FAM42" s="15"/>
      <c r="FAN42" s="15"/>
      <c r="FAT42" s="122"/>
      <c r="FAU42" s="123"/>
      <c r="FAV42" s="106"/>
      <c r="FAW42" s="123"/>
      <c r="FBE42" s="125"/>
      <c r="FBH42" s="15"/>
      <c r="FBI42" s="15"/>
      <c r="FBO42" s="122"/>
      <c r="FBP42" s="123"/>
      <c r="FBQ42" s="106"/>
      <c r="FBR42" s="123"/>
      <c r="FBZ42" s="125"/>
      <c r="FCC42" s="15"/>
      <c r="FCD42" s="15"/>
      <c r="FCJ42" s="122"/>
      <c r="FCK42" s="123"/>
      <c r="FCL42" s="106"/>
      <c r="FCM42" s="123"/>
      <c r="FCU42" s="125"/>
      <c r="FCX42" s="15"/>
      <c r="FCY42" s="15"/>
      <c r="FDE42" s="122"/>
      <c r="FDF42" s="123"/>
      <c r="FDG42" s="106"/>
      <c r="FDH42" s="123"/>
      <c r="FDP42" s="125"/>
      <c r="FDS42" s="15"/>
      <c r="FDT42" s="15"/>
      <c r="FDZ42" s="122"/>
      <c r="FEA42" s="123"/>
      <c r="FEB42" s="106"/>
      <c r="FEC42" s="123"/>
      <c r="FEK42" s="125"/>
      <c r="FEN42" s="15"/>
      <c r="FEO42" s="15"/>
      <c r="FEU42" s="122"/>
      <c r="FEV42" s="123"/>
      <c r="FEW42" s="106"/>
      <c r="FEX42" s="123"/>
      <c r="FFF42" s="125"/>
      <c r="FFI42" s="15"/>
      <c r="FFJ42" s="15"/>
      <c r="FFP42" s="122"/>
      <c r="FFQ42" s="123"/>
      <c r="FFR42" s="106"/>
      <c r="FFS42" s="123"/>
      <c r="FGA42" s="125"/>
      <c r="FGD42" s="15"/>
      <c r="FGE42" s="15"/>
      <c r="FGK42" s="122"/>
      <c r="FGL42" s="123"/>
      <c r="FGM42" s="106"/>
      <c r="FGN42" s="123"/>
      <c r="FGV42" s="125"/>
      <c r="FGY42" s="15"/>
      <c r="FGZ42" s="15"/>
      <c r="FHF42" s="122"/>
      <c r="FHG42" s="123"/>
      <c r="FHH42" s="106"/>
      <c r="FHI42" s="123"/>
      <c r="FHQ42" s="125"/>
      <c r="FHT42" s="15"/>
      <c r="FHU42" s="15"/>
      <c r="FIA42" s="122"/>
      <c r="FIB42" s="123"/>
      <c r="FIC42" s="106"/>
      <c r="FID42" s="123"/>
      <c r="FIL42" s="125"/>
      <c r="FIO42" s="15"/>
      <c r="FIP42" s="15"/>
      <c r="FIV42" s="122"/>
      <c r="FIW42" s="123"/>
      <c r="FIX42" s="106"/>
      <c r="FIY42" s="123"/>
      <c r="FJG42" s="125"/>
      <c r="FJJ42" s="15"/>
      <c r="FJK42" s="15"/>
      <c r="FJQ42" s="122"/>
      <c r="FJR42" s="123"/>
      <c r="FJS42" s="106"/>
      <c r="FJT42" s="123"/>
      <c r="FKB42" s="125"/>
      <c r="FKE42" s="15"/>
      <c r="FKF42" s="15"/>
      <c r="FKL42" s="122"/>
      <c r="FKM42" s="123"/>
      <c r="FKN42" s="106"/>
      <c r="FKO42" s="123"/>
      <c r="FKW42" s="125"/>
      <c r="FKZ42" s="15"/>
      <c r="FLA42" s="15"/>
      <c r="FLG42" s="122"/>
      <c r="FLH42" s="123"/>
      <c r="FLI42" s="106"/>
      <c r="FLJ42" s="123"/>
      <c r="FLR42" s="125"/>
      <c r="FLU42" s="15"/>
      <c r="FLV42" s="15"/>
      <c r="FMB42" s="122"/>
      <c r="FMC42" s="123"/>
      <c r="FMD42" s="106"/>
      <c r="FME42" s="123"/>
      <c r="FMM42" s="125"/>
      <c r="FMP42" s="15"/>
      <c r="FMQ42" s="15"/>
      <c r="FMW42" s="122"/>
      <c r="FMX42" s="123"/>
      <c r="FMY42" s="106"/>
      <c r="FMZ42" s="123"/>
      <c r="FNH42" s="125"/>
      <c r="FNK42" s="15"/>
      <c r="FNL42" s="15"/>
      <c r="FNR42" s="122"/>
      <c r="FNS42" s="123"/>
      <c r="FNT42" s="106"/>
      <c r="FNU42" s="123"/>
      <c r="FOC42" s="125"/>
      <c r="FOF42" s="15"/>
      <c r="FOG42" s="15"/>
      <c r="FOM42" s="122"/>
      <c r="FON42" s="123"/>
      <c r="FOO42" s="106"/>
      <c r="FOP42" s="123"/>
      <c r="FOX42" s="125"/>
      <c r="FPA42" s="15"/>
      <c r="FPB42" s="15"/>
      <c r="FPH42" s="122"/>
      <c r="FPI42" s="123"/>
      <c r="FPJ42" s="106"/>
      <c r="FPK42" s="123"/>
      <c r="FPS42" s="125"/>
      <c r="FPV42" s="15"/>
      <c r="FPW42" s="15"/>
      <c r="FQC42" s="122"/>
      <c r="FQD42" s="123"/>
      <c r="FQE42" s="106"/>
      <c r="FQF42" s="123"/>
      <c r="FQN42" s="125"/>
      <c r="FQQ42" s="15"/>
      <c r="FQR42" s="15"/>
      <c r="FQX42" s="122"/>
      <c r="FQY42" s="123"/>
      <c r="FQZ42" s="106"/>
      <c r="FRA42" s="123"/>
      <c r="FRI42" s="125"/>
      <c r="FRL42" s="15"/>
      <c r="FRM42" s="15"/>
      <c r="FRS42" s="122"/>
      <c r="FRT42" s="123"/>
      <c r="FRU42" s="106"/>
      <c r="FRV42" s="123"/>
      <c r="FSD42" s="125"/>
      <c r="FSG42" s="15"/>
      <c r="FSH42" s="15"/>
      <c r="FSN42" s="122"/>
      <c r="FSO42" s="123"/>
      <c r="FSP42" s="106"/>
      <c r="FSQ42" s="123"/>
      <c r="FSY42" s="125"/>
      <c r="FTB42" s="15"/>
      <c r="FTC42" s="15"/>
      <c r="FTI42" s="122"/>
      <c r="FTJ42" s="123"/>
      <c r="FTK42" s="106"/>
      <c r="FTL42" s="123"/>
      <c r="FTT42" s="125"/>
      <c r="FTW42" s="15"/>
      <c r="FTX42" s="15"/>
      <c r="FUD42" s="122"/>
      <c r="FUE42" s="123"/>
      <c r="FUF42" s="106"/>
      <c r="FUG42" s="123"/>
      <c r="FUO42" s="125"/>
      <c r="FUR42" s="15"/>
      <c r="FUS42" s="15"/>
      <c r="FUY42" s="122"/>
      <c r="FUZ42" s="123"/>
      <c r="FVA42" s="106"/>
      <c r="FVB42" s="123"/>
      <c r="FVJ42" s="125"/>
      <c r="FVM42" s="15"/>
      <c r="FVN42" s="15"/>
      <c r="FVT42" s="122"/>
      <c r="FVU42" s="123"/>
      <c r="FVV42" s="106"/>
      <c r="FVW42" s="123"/>
      <c r="FWE42" s="125"/>
      <c r="FWH42" s="15"/>
      <c r="FWI42" s="15"/>
      <c r="FWO42" s="122"/>
      <c r="FWP42" s="123"/>
      <c r="FWQ42" s="106"/>
      <c r="FWR42" s="123"/>
      <c r="FWZ42" s="125"/>
      <c r="FXC42" s="15"/>
      <c r="FXD42" s="15"/>
      <c r="FXJ42" s="122"/>
      <c r="FXK42" s="123"/>
      <c r="FXL42" s="106"/>
      <c r="FXM42" s="123"/>
      <c r="FXU42" s="125"/>
      <c r="FXX42" s="15"/>
      <c r="FXY42" s="15"/>
      <c r="FYE42" s="122"/>
      <c r="FYF42" s="123"/>
      <c r="FYG42" s="106"/>
      <c r="FYH42" s="123"/>
      <c r="FYP42" s="125"/>
      <c r="FYS42" s="15"/>
      <c r="FYT42" s="15"/>
      <c r="FYZ42" s="122"/>
      <c r="FZA42" s="123"/>
      <c r="FZB42" s="106"/>
      <c r="FZC42" s="123"/>
      <c r="FZK42" s="125"/>
      <c r="FZN42" s="15"/>
      <c r="FZO42" s="15"/>
      <c r="FZU42" s="122"/>
      <c r="FZV42" s="123"/>
      <c r="FZW42" s="106"/>
      <c r="FZX42" s="123"/>
      <c r="GAF42" s="125"/>
      <c r="GAI42" s="15"/>
      <c r="GAJ42" s="15"/>
      <c r="GAP42" s="122"/>
      <c r="GAQ42" s="123"/>
      <c r="GAR42" s="106"/>
      <c r="GAS42" s="123"/>
      <c r="GBA42" s="125"/>
      <c r="GBD42" s="15"/>
      <c r="GBE42" s="15"/>
      <c r="GBK42" s="122"/>
      <c r="GBL42" s="123"/>
      <c r="GBM42" s="106"/>
      <c r="GBN42" s="123"/>
      <c r="GBV42" s="125"/>
      <c r="GBY42" s="15"/>
      <c r="GBZ42" s="15"/>
      <c r="GCF42" s="122"/>
      <c r="GCG42" s="123"/>
      <c r="GCH42" s="106"/>
      <c r="GCI42" s="123"/>
      <c r="GCQ42" s="125"/>
      <c r="GCT42" s="15"/>
      <c r="GCU42" s="15"/>
      <c r="GDA42" s="122"/>
      <c r="GDB42" s="123"/>
      <c r="GDC42" s="106"/>
      <c r="GDD42" s="123"/>
      <c r="GDL42" s="125"/>
      <c r="GDO42" s="15"/>
      <c r="GDP42" s="15"/>
      <c r="GDV42" s="122"/>
      <c r="GDW42" s="123"/>
      <c r="GDX42" s="106"/>
      <c r="GDY42" s="123"/>
      <c r="GEG42" s="125"/>
      <c r="GEJ42" s="15"/>
      <c r="GEK42" s="15"/>
      <c r="GEQ42" s="122"/>
      <c r="GER42" s="123"/>
      <c r="GES42" s="106"/>
      <c r="GET42" s="123"/>
      <c r="GFB42" s="125"/>
      <c r="GFE42" s="15"/>
      <c r="GFF42" s="15"/>
      <c r="GFL42" s="122"/>
      <c r="GFM42" s="123"/>
      <c r="GFN42" s="106"/>
      <c r="GFO42" s="123"/>
      <c r="GFW42" s="125"/>
      <c r="GFZ42" s="15"/>
      <c r="GGA42" s="15"/>
      <c r="GGG42" s="122"/>
      <c r="GGH42" s="123"/>
      <c r="GGI42" s="106"/>
      <c r="GGJ42" s="123"/>
      <c r="GGR42" s="125"/>
      <c r="GGU42" s="15"/>
      <c r="GGV42" s="15"/>
      <c r="GHB42" s="122"/>
      <c r="GHC42" s="123"/>
      <c r="GHD42" s="106"/>
      <c r="GHE42" s="123"/>
      <c r="GHM42" s="125"/>
      <c r="GHP42" s="15"/>
      <c r="GHQ42" s="15"/>
      <c r="GHW42" s="122"/>
      <c r="GHX42" s="123"/>
      <c r="GHY42" s="106"/>
      <c r="GHZ42" s="123"/>
      <c r="GIH42" s="125"/>
      <c r="GIK42" s="15"/>
      <c r="GIL42" s="15"/>
      <c r="GIR42" s="122"/>
      <c r="GIS42" s="123"/>
      <c r="GIT42" s="106"/>
      <c r="GIU42" s="123"/>
      <c r="GJC42" s="125"/>
      <c r="GJF42" s="15"/>
      <c r="GJG42" s="15"/>
      <c r="GJM42" s="122"/>
      <c r="GJN42" s="123"/>
      <c r="GJO42" s="106"/>
      <c r="GJP42" s="123"/>
      <c r="GJX42" s="125"/>
      <c r="GKA42" s="15"/>
      <c r="GKB42" s="15"/>
      <c r="GKH42" s="122"/>
      <c r="GKI42" s="123"/>
      <c r="GKJ42" s="106"/>
      <c r="GKK42" s="123"/>
      <c r="GKS42" s="125"/>
      <c r="GKV42" s="15"/>
      <c r="GKW42" s="15"/>
      <c r="GLC42" s="122"/>
      <c r="GLD42" s="123"/>
      <c r="GLE42" s="106"/>
      <c r="GLF42" s="123"/>
      <c r="GLN42" s="125"/>
      <c r="GLQ42" s="15"/>
      <c r="GLR42" s="15"/>
      <c r="GLX42" s="122"/>
      <c r="GLY42" s="123"/>
      <c r="GLZ42" s="106"/>
      <c r="GMA42" s="123"/>
      <c r="GMI42" s="125"/>
      <c r="GML42" s="15"/>
      <c r="GMM42" s="15"/>
      <c r="GMS42" s="122"/>
      <c r="GMT42" s="123"/>
      <c r="GMU42" s="106"/>
      <c r="GMV42" s="123"/>
      <c r="GND42" s="125"/>
      <c r="GNG42" s="15"/>
      <c r="GNH42" s="15"/>
      <c r="GNN42" s="122"/>
      <c r="GNO42" s="123"/>
      <c r="GNP42" s="106"/>
      <c r="GNQ42" s="123"/>
      <c r="GNY42" s="125"/>
      <c r="GOB42" s="15"/>
      <c r="GOC42" s="15"/>
      <c r="GOI42" s="122"/>
      <c r="GOJ42" s="123"/>
      <c r="GOK42" s="106"/>
      <c r="GOL42" s="123"/>
      <c r="GOT42" s="125"/>
      <c r="GOW42" s="15"/>
      <c r="GOX42" s="15"/>
      <c r="GPD42" s="122"/>
      <c r="GPE42" s="123"/>
      <c r="GPF42" s="106"/>
      <c r="GPG42" s="123"/>
      <c r="GPO42" s="125"/>
      <c r="GPR42" s="15"/>
      <c r="GPS42" s="15"/>
      <c r="GPY42" s="122"/>
      <c r="GPZ42" s="123"/>
      <c r="GQA42" s="106"/>
      <c r="GQB42" s="123"/>
      <c r="GQJ42" s="125"/>
      <c r="GQM42" s="15"/>
      <c r="GQN42" s="15"/>
      <c r="GQT42" s="122"/>
      <c r="GQU42" s="123"/>
      <c r="GQV42" s="106"/>
      <c r="GQW42" s="123"/>
      <c r="GRE42" s="125"/>
      <c r="GRH42" s="15"/>
      <c r="GRI42" s="15"/>
      <c r="GRO42" s="122"/>
      <c r="GRP42" s="123"/>
      <c r="GRQ42" s="106"/>
      <c r="GRR42" s="123"/>
      <c r="GRZ42" s="125"/>
      <c r="GSC42" s="15"/>
      <c r="GSD42" s="15"/>
      <c r="GSJ42" s="122"/>
      <c r="GSK42" s="123"/>
      <c r="GSL42" s="106"/>
      <c r="GSM42" s="123"/>
      <c r="GSU42" s="125"/>
      <c r="GSX42" s="15"/>
      <c r="GSY42" s="15"/>
      <c r="GTE42" s="122"/>
      <c r="GTF42" s="123"/>
      <c r="GTG42" s="106"/>
      <c r="GTH42" s="123"/>
      <c r="GTP42" s="125"/>
      <c r="GTS42" s="15"/>
      <c r="GTT42" s="15"/>
      <c r="GTZ42" s="122"/>
      <c r="GUA42" s="123"/>
      <c r="GUB42" s="106"/>
      <c r="GUC42" s="123"/>
      <c r="GUK42" s="125"/>
      <c r="GUN42" s="15"/>
      <c r="GUO42" s="15"/>
      <c r="GUU42" s="122"/>
      <c r="GUV42" s="123"/>
      <c r="GUW42" s="106"/>
      <c r="GUX42" s="123"/>
      <c r="GVF42" s="125"/>
      <c r="GVI42" s="15"/>
      <c r="GVJ42" s="15"/>
      <c r="GVP42" s="122"/>
      <c r="GVQ42" s="123"/>
      <c r="GVR42" s="106"/>
      <c r="GVS42" s="123"/>
      <c r="GWA42" s="125"/>
      <c r="GWD42" s="15"/>
      <c r="GWE42" s="15"/>
      <c r="GWK42" s="122"/>
      <c r="GWL42" s="123"/>
      <c r="GWM42" s="106"/>
      <c r="GWN42" s="123"/>
      <c r="GWV42" s="125"/>
      <c r="GWY42" s="15"/>
      <c r="GWZ42" s="15"/>
      <c r="GXF42" s="122"/>
      <c r="GXG42" s="123"/>
      <c r="GXH42" s="106"/>
      <c r="GXI42" s="123"/>
      <c r="GXQ42" s="125"/>
      <c r="GXT42" s="15"/>
      <c r="GXU42" s="15"/>
      <c r="GYA42" s="122"/>
      <c r="GYB42" s="123"/>
      <c r="GYC42" s="106"/>
      <c r="GYD42" s="123"/>
      <c r="GYL42" s="125"/>
      <c r="GYO42" s="15"/>
      <c r="GYP42" s="15"/>
      <c r="GYV42" s="122"/>
      <c r="GYW42" s="123"/>
      <c r="GYX42" s="106"/>
      <c r="GYY42" s="123"/>
      <c r="GZG42" s="125"/>
      <c r="GZJ42" s="15"/>
      <c r="GZK42" s="15"/>
      <c r="GZQ42" s="122"/>
      <c r="GZR42" s="123"/>
      <c r="GZS42" s="106"/>
      <c r="GZT42" s="123"/>
      <c r="HAB42" s="125"/>
      <c r="HAE42" s="15"/>
      <c r="HAF42" s="15"/>
      <c r="HAL42" s="122"/>
      <c r="HAM42" s="123"/>
      <c r="HAN42" s="106"/>
      <c r="HAO42" s="123"/>
      <c r="HAW42" s="125"/>
      <c r="HAZ42" s="15"/>
      <c r="HBA42" s="15"/>
      <c r="HBG42" s="122"/>
      <c r="HBH42" s="123"/>
      <c r="HBI42" s="106"/>
      <c r="HBJ42" s="123"/>
      <c r="HBR42" s="125"/>
      <c r="HBU42" s="15"/>
      <c r="HBV42" s="15"/>
      <c r="HCB42" s="122"/>
      <c r="HCC42" s="123"/>
      <c r="HCD42" s="106"/>
      <c r="HCE42" s="123"/>
      <c r="HCM42" s="125"/>
      <c r="HCP42" s="15"/>
      <c r="HCQ42" s="15"/>
      <c r="HCW42" s="122"/>
      <c r="HCX42" s="123"/>
      <c r="HCY42" s="106"/>
      <c r="HCZ42" s="123"/>
      <c r="HDH42" s="125"/>
      <c r="HDK42" s="15"/>
      <c r="HDL42" s="15"/>
      <c r="HDR42" s="122"/>
      <c r="HDS42" s="123"/>
      <c r="HDT42" s="106"/>
      <c r="HDU42" s="123"/>
      <c r="HEC42" s="125"/>
      <c r="HEF42" s="15"/>
      <c r="HEG42" s="15"/>
      <c r="HEM42" s="122"/>
      <c r="HEN42" s="123"/>
      <c r="HEO42" s="106"/>
      <c r="HEP42" s="123"/>
      <c r="HEX42" s="125"/>
      <c r="HFA42" s="15"/>
      <c r="HFB42" s="15"/>
      <c r="HFH42" s="122"/>
      <c r="HFI42" s="123"/>
      <c r="HFJ42" s="106"/>
      <c r="HFK42" s="123"/>
      <c r="HFS42" s="125"/>
      <c r="HFV42" s="15"/>
      <c r="HFW42" s="15"/>
      <c r="HGC42" s="122"/>
      <c r="HGD42" s="123"/>
      <c r="HGE42" s="106"/>
      <c r="HGF42" s="123"/>
      <c r="HGN42" s="125"/>
      <c r="HGQ42" s="15"/>
      <c r="HGR42" s="15"/>
      <c r="HGX42" s="122"/>
      <c r="HGY42" s="123"/>
      <c r="HGZ42" s="106"/>
      <c r="HHA42" s="123"/>
      <c r="HHI42" s="125"/>
      <c r="HHL42" s="15"/>
      <c r="HHM42" s="15"/>
      <c r="HHS42" s="122"/>
      <c r="HHT42" s="123"/>
      <c r="HHU42" s="106"/>
      <c r="HHV42" s="123"/>
      <c r="HID42" s="125"/>
      <c r="HIG42" s="15"/>
      <c r="HIH42" s="15"/>
      <c r="HIN42" s="122"/>
      <c r="HIO42" s="123"/>
      <c r="HIP42" s="106"/>
      <c r="HIQ42" s="123"/>
      <c r="HIY42" s="125"/>
      <c r="HJB42" s="15"/>
      <c r="HJC42" s="15"/>
      <c r="HJI42" s="122"/>
      <c r="HJJ42" s="123"/>
      <c r="HJK42" s="106"/>
      <c r="HJL42" s="123"/>
      <c r="HJT42" s="125"/>
      <c r="HJW42" s="15"/>
      <c r="HJX42" s="15"/>
      <c r="HKD42" s="122"/>
      <c r="HKE42" s="123"/>
      <c r="HKF42" s="106"/>
      <c r="HKG42" s="123"/>
      <c r="HKO42" s="125"/>
      <c r="HKR42" s="15"/>
      <c r="HKS42" s="15"/>
      <c r="HKY42" s="122"/>
      <c r="HKZ42" s="123"/>
      <c r="HLA42" s="106"/>
      <c r="HLB42" s="123"/>
      <c r="HLJ42" s="125"/>
      <c r="HLM42" s="15"/>
      <c r="HLN42" s="15"/>
      <c r="HLT42" s="122"/>
      <c r="HLU42" s="123"/>
      <c r="HLV42" s="106"/>
      <c r="HLW42" s="123"/>
      <c r="HME42" s="125"/>
      <c r="HMH42" s="15"/>
      <c r="HMI42" s="15"/>
      <c r="HMO42" s="122"/>
      <c r="HMP42" s="123"/>
      <c r="HMQ42" s="106"/>
      <c r="HMR42" s="123"/>
      <c r="HMZ42" s="125"/>
      <c r="HNC42" s="15"/>
      <c r="HND42" s="15"/>
      <c r="HNJ42" s="122"/>
      <c r="HNK42" s="123"/>
      <c r="HNL42" s="106"/>
      <c r="HNM42" s="123"/>
      <c r="HNU42" s="125"/>
      <c r="HNX42" s="15"/>
      <c r="HNY42" s="15"/>
      <c r="HOE42" s="122"/>
      <c r="HOF42" s="123"/>
      <c r="HOG42" s="106"/>
      <c r="HOH42" s="123"/>
      <c r="HOP42" s="125"/>
      <c r="HOS42" s="15"/>
      <c r="HOT42" s="15"/>
      <c r="HOZ42" s="122"/>
      <c r="HPA42" s="123"/>
      <c r="HPB42" s="106"/>
      <c r="HPC42" s="123"/>
      <c r="HPK42" s="125"/>
      <c r="HPN42" s="15"/>
      <c r="HPO42" s="15"/>
      <c r="HPU42" s="122"/>
      <c r="HPV42" s="123"/>
      <c r="HPW42" s="106"/>
      <c r="HPX42" s="123"/>
      <c r="HQF42" s="125"/>
      <c r="HQI42" s="15"/>
      <c r="HQJ42" s="15"/>
      <c r="HQP42" s="122"/>
      <c r="HQQ42" s="123"/>
      <c r="HQR42" s="106"/>
      <c r="HQS42" s="123"/>
      <c r="HRA42" s="125"/>
      <c r="HRD42" s="15"/>
      <c r="HRE42" s="15"/>
      <c r="HRK42" s="122"/>
      <c r="HRL42" s="123"/>
      <c r="HRM42" s="106"/>
      <c r="HRN42" s="123"/>
      <c r="HRV42" s="125"/>
      <c r="HRY42" s="15"/>
      <c r="HRZ42" s="15"/>
      <c r="HSF42" s="122"/>
      <c r="HSG42" s="123"/>
      <c r="HSH42" s="106"/>
      <c r="HSI42" s="123"/>
      <c r="HSQ42" s="125"/>
      <c r="HST42" s="15"/>
      <c r="HSU42" s="15"/>
      <c r="HTA42" s="122"/>
      <c r="HTB42" s="123"/>
      <c r="HTC42" s="106"/>
      <c r="HTD42" s="123"/>
      <c r="HTL42" s="125"/>
      <c r="HTO42" s="15"/>
      <c r="HTP42" s="15"/>
      <c r="HTV42" s="122"/>
      <c r="HTW42" s="123"/>
      <c r="HTX42" s="106"/>
      <c r="HTY42" s="123"/>
      <c r="HUG42" s="125"/>
      <c r="HUJ42" s="15"/>
      <c r="HUK42" s="15"/>
      <c r="HUQ42" s="122"/>
      <c r="HUR42" s="123"/>
      <c r="HUS42" s="106"/>
      <c r="HUT42" s="123"/>
      <c r="HVB42" s="125"/>
      <c r="HVE42" s="15"/>
      <c r="HVF42" s="15"/>
      <c r="HVL42" s="122"/>
      <c r="HVM42" s="123"/>
      <c r="HVN42" s="106"/>
      <c r="HVO42" s="123"/>
      <c r="HVW42" s="125"/>
      <c r="HVZ42" s="15"/>
      <c r="HWA42" s="15"/>
      <c r="HWG42" s="122"/>
      <c r="HWH42" s="123"/>
      <c r="HWI42" s="106"/>
      <c r="HWJ42" s="123"/>
      <c r="HWR42" s="125"/>
      <c r="HWU42" s="15"/>
      <c r="HWV42" s="15"/>
      <c r="HXB42" s="122"/>
      <c r="HXC42" s="123"/>
      <c r="HXD42" s="106"/>
      <c r="HXE42" s="123"/>
      <c r="HXM42" s="125"/>
      <c r="HXP42" s="15"/>
      <c r="HXQ42" s="15"/>
      <c r="HXW42" s="122"/>
      <c r="HXX42" s="123"/>
      <c r="HXY42" s="106"/>
      <c r="HXZ42" s="123"/>
      <c r="HYH42" s="125"/>
      <c r="HYK42" s="15"/>
      <c r="HYL42" s="15"/>
      <c r="HYR42" s="122"/>
      <c r="HYS42" s="123"/>
      <c r="HYT42" s="106"/>
      <c r="HYU42" s="123"/>
      <c r="HZC42" s="125"/>
      <c r="HZF42" s="15"/>
      <c r="HZG42" s="15"/>
      <c r="HZM42" s="122"/>
      <c r="HZN42" s="123"/>
      <c r="HZO42" s="106"/>
      <c r="HZP42" s="123"/>
      <c r="HZX42" s="125"/>
      <c r="IAA42" s="15"/>
      <c r="IAB42" s="15"/>
      <c r="IAH42" s="122"/>
      <c r="IAI42" s="123"/>
      <c r="IAJ42" s="106"/>
      <c r="IAK42" s="123"/>
      <c r="IAS42" s="125"/>
      <c r="IAV42" s="15"/>
      <c r="IAW42" s="15"/>
      <c r="IBC42" s="122"/>
      <c r="IBD42" s="123"/>
      <c r="IBE42" s="106"/>
      <c r="IBF42" s="123"/>
      <c r="IBN42" s="125"/>
      <c r="IBQ42" s="15"/>
      <c r="IBR42" s="15"/>
      <c r="IBX42" s="122"/>
      <c r="IBY42" s="123"/>
      <c r="IBZ42" s="106"/>
      <c r="ICA42" s="123"/>
      <c r="ICI42" s="125"/>
      <c r="ICL42" s="15"/>
      <c r="ICM42" s="15"/>
      <c r="ICS42" s="122"/>
      <c r="ICT42" s="123"/>
      <c r="ICU42" s="106"/>
      <c r="ICV42" s="123"/>
      <c r="IDD42" s="125"/>
      <c r="IDG42" s="15"/>
      <c r="IDH42" s="15"/>
      <c r="IDN42" s="122"/>
      <c r="IDO42" s="123"/>
      <c r="IDP42" s="106"/>
      <c r="IDQ42" s="123"/>
      <c r="IDY42" s="125"/>
      <c r="IEB42" s="15"/>
      <c r="IEC42" s="15"/>
      <c r="IEI42" s="122"/>
      <c r="IEJ42" s="123"/>
      <c r="IEK42" s="106"/>
      <c r="IEL42" s="123"/>
      <c r="IET42" s="125"/>
      <c r="IEW42" s="15"/>
      <c r="IEX42" s="15"/>
      <c r="IFD42" s="122"/>
      <c r="IFE42" s="123"/>
      <c r="IFF42" s="106"/>
      <c r="IFG42" s="123"/>
      <c r="IFO42" s="125"/>
      <c r="IFR42" s="15"/>
      <c r="IFS42" s="15"/>
      <c r="IFY42" s="122"/>
      <c r="IFZ42" s="123"/>
      <c r="IGA42" s="106"/>
      <c r="IGB42" s="123"/>
      <c r="IGJ42" s="125"/>
      <c r="IGM42" s="15"/>
      <c r="IGN42" s="15"/>
      <c r="IGT42" s="122"/>
      <c r="IGU42" s="123"/>
      <c r="IGV42" s="106"/>
      <c r="IGW42" s="123"/>
      <c r="IHE42" s="125"/>
      <c r="IHH42" s="15"/>
      <c r="IHI42" s="15"/>
      <c r="IHO42" s="122"/>
      <c r="IHP42" s="123"/>
      <c r="IHQ42" s="106"/>
      <c r="IHR42" s="123"/>
      <c r="IHZ42" s="125"/>
      <c r="IIC42" s="15"/>
      <c r="IID42" s="15"/>
      <c r="IIJ42" s="122"/>
      <c r="IIK42" s="123"/>
      <c r="IIL42" s="106"/>
      <c r="IIM42" s="123"/>
      <c r="IIU42" s="125"/>
      <c r="IIX42" s="15"/>
      <c r="IIY42" s="15"/>
      <c r="IJE42" s="122"/>
      <c r="IJF42" s="123"/>
      <c r="IJG42" s="106"/>
      <c r="IJH42" s="123"/>
      <c r="IJP42" s="125"/>
      <c r="IJS42" s="15"/>
      <c r="IJT42" s="15"/>
      <c r="IJZ42" s="122"/>
      <c r="IKA42" s="123"/>
      <c r="IKB42" s="106"/>
      <c r="IKC42" s="123"/>
      <c r="IKK42" s="125"/>
      <c r="IKN42" s="15"/>
      <c r="IKO42" s="15"/>
      <c r="IKU42" s="122"/>
      <c r="IKV42" s="123"/>
      <c r="IKW42" s="106"/>
      <c r="IKX42" s="123"/>
      <c r="ILF42" s="125"/>
      <c r="ILI42" s="15"/>
      <c r="ILJ42" s="15"/>
      <c r="ILP42" s="122"/>
      <c r="ILQ42" s="123"/>
      <c r="ILR42" s="106"/>
      <c r="ILS42" s="123"/>
      <c r="IMA42" s="125"/>
      <c r="IMD42" s="15"/>
      <c r="IME42" s="15"/>
      <c r="IMK42" s="122"/>
      <c r="IML42" s="123"/>
      <c r="IMM42" s="106"/>
      <c r="IMN42" s="123"/>
      <c r="IMV42" s="125"/>
      <c r="IMY42" s="15"/>
      <c r="IMZ42" s="15"/>
      <c r="INF42" s="122"/>
      <c r="ING42" s="123"/>
      <c r="INH42" s="106"/>
      <c r="INI42" s="123"/>
      <c r="INQ42" s="125"/>
      <c r="INT42" s="15"/>
      <c r="INU42" s="15"/>
      <c r="IOA42" s="122"/>
      <c r="IOB42" s="123"/>
      <c r="IOC42" s="106"/>
      <c r="IOD42" s="123"/>
      <c r="IOL42" s="125"/>
      <c r="IOO42" s="15"/>
      <c r="IOP42" s="15"/>
      <c r="IOV42" s="122"/>
      <c r="IOW42" s="123"/>
      <c r="IOX42" s="106"/>
      <c r="IOY42" s="123"/>
      <c r="IPG42" s="125"/>
      <c r="IPJ42" s="15"/>
      <c r="IPK42" s="15"/>
      <c r="IPQ42" s="122"/>
      <c r="IPR42" s="123"/>
      <c r="IPS42" s="106"/>
      <c r="IPT42" s="123"/>
      <c r="IQB42" s="125"/>
      <c r="IQE42" s="15"/>
      <c r="IQF42" s="15"/>
      <c r="IQL42" s="122"/>
      <c r="IQM42" s="123"/>
      <c r="IQN42" s="106"/>
      <c r="IQO42" s="123"/>
      <c r="IQW42" s="125"/>
      <c r="IQZ42" s="15"/>
      <c r="IRA42" s="15"/>
      <c r="IRG42" s="122"/>
      <c r="IRH42" s="123"/>
      <c r="IRI42" s="106"/>
      <c r="IRJ42" s="123"/>
      <c r="IRR42" s="125"/>
      <c r="IRU42" s="15"/>
      <c r="IRV42" s="15"/>
      <c r="ISB42" s="122"/>
      <c r="ISC42" s="123"/>
      <c r="ISD42" s="106"/>
      <c r="ISE42" s="123"/>
      <c r="ISM42" s="125"/>
      <c r="ISP42" s="15"/>
      <c r="ISQ42" s="15"/>
      <c r="ISW42" s="122"/>
      <c r="ISX42" s="123"/>
      <c r="ISY42" s="106"/>
      <c r="ISZ42" s="123"/>
      <c r="ITH42" s="125"/>
      <c r="ITK42" s="15"/>
      <c r="ITL42" s="15"/>
      <c r="ITR42" s="122"/>
      <c r="ITS42" s="123"/>
      <c r="ITT42" s="106"/>
      <c r="ITU42" s="123"/>
      <c r="IUC42" s="125"/>
      <c r="IUF42" s="15"/>
      <c r="IUG42" s="15"/>
      <c r="IUM42" s="122"/>
      <c r="IUN42" s="123"/>
      <c r="IUO42" s="106"/>
      <c r="IUP42" s="123"/>
      <c r="IUX42" s="125"/>
      <c r="IVA42" s="15"/>
      <c r="IVB42" s="15"/>
      <c r="IVH42" s="122"/>
      <c r="IVI42" s="123"/>
      <c r="IVJ42" s="106"/>
      <c r="IVK42" s="123"/>
      <c r="IVS42" s="125"/>
      <c r="IVV42" s="15"/>
      <c r="IVW42" s="15"/>
      <c r="IWC42" s="122"/>
      <c r="IWD42" s="123"/>
      <c r="IWE42" s="106"/>
      <c r="IWF42" s="123"/>
      <c r="IWN42" s="125"/>
      <c r="IWQ42" s="15"/>
      <c r="IWR42" s="15"/>
      <c r="IWX42" s="122"/>
      <c r="IWY42" s="123"/>
      <c r="IWZ42" s="106"/>
      <c r="IXA42" s="123"/>
      <c r="IXI42" s="125"/>
      <c r="IXL42" s="15"/>
      <c r="IXM42" s="15"/>
      <c r="IXS42" s="122"/>
      <c r="IXT42" s="123"/>
      <c r="IXU42" s="106"/>
      <c r="IXV42" s="123"/>
      <c r="IYD42" s="125"/>
      <c r="IYG42" s="15"/>
      <c r="IYH42" s="15"/>
      <c r="IYN42" s="122"/>
      <c r="IYO42" s="123"/>
      <c r="IYP42" s="106"/>
      <c r="IYQ42" s="123"/>
      <c r="IYY42" s="125"/>
      <c r="IZB42" s="15"/>
      <c r="IZC42" s="15"/>
      <c r="IZI42" s="122"/>
      <c r="IZJ42" s="123"/>
      <c r="IZK42" s="106"/>
      <c r="IZL42" s="123"/>
      <c r="IZT42" s="125"/>
      <c r="IZW42" s="15"/>
      <c r="IZX42" s="15"/>
      <c r="JAD42" s="122"/>
      <c r="JAE42" s="123"/>
      <c r="JAF42" s="106"/>
      <c r="JAG42" s="123"/>
      <c r="JAO42" s="125"/>
      <c r="JAR42" s="15"/>
      <c r="JAS42" s="15"/>
      <c r="JAY42" s="122"/>
      <c r="JAZ42" s="123"/>
      <c r="JBA42" s="106"/>
      <c r="JBB42" s="123"/>
      <c r="JBJ42" s="125"/>
      <c r="JBM42" s="15"/>
      <c r="JBN42" s="15"/>
      <c r="JBT42" s="122"/>
      <c r="JBU42" s="123"/>
      <c r="JBV42" s="106"/>
      <c r="JBW42" s="123"/>
      <c r="JCE42" s="125"/>
      <c r="JCH42" s="15"/>
      <c r="JCI42" s="15"/>
      <c r="JCO42" s="122"/>
      <c r="JCP42" s="123"/>
      <c r="JCQ42" s="106"/>
      <c r="JCR42" s="123"/>
      <c r="JCZ42" s="125"/>
      <c r="JDC42" s="15"/>
      <c r="JDD42" s="15"/>
      <c r="JDJ42" s="122"/>
      <c r="JDK42" s="123"/>
      <c r="JDL42" s="106"/>
      <c r="JDM42" s="123"/>
      <c r="JDU42" s="125"/>
      <c r="JDX42" s="15"/>
      <c r="JDY42" s="15"/>
      <c r="JEE42" s="122"/>
      <c r="JEF42" s="123"/>
      <c r="JEG42" s="106"/>
      <c r="JEH42" s="123"/>
      <c r="JEP42" s="125"/>
      <c r="JES42" s="15"/>
      <c r="JET42" s="15"/>
      <c r="JEZ42" s="122"/>
      <c r="JFA42" s="123"/>
      <c r="JFB42" s="106"/>
      <c r="JFC42" s="123"/>
      <c r="JFK42" s="125"/>
      <c r="JFN42" s="15"/>
      <c r="JFO42" s="15"/>
      <c r="JFU42" s="122"/>
      <c r="JFV42" s="123"/>
      <c r="JFW42" s="106"/>
      <c r="JFX42" s="123"/>
      <c r="JGF42" s="125"/>
      <c r="JGI42" s="15"/>
      <c r="JGJ42" s="15"/>
      <c r="JGP42" s="122"/>
      <c r="JGQ42" s="123"/>
      <c r="JGR42" s="106"/>
      <c r="JGS42" s="123"/>
      <c r="JHA42" s="125"/>
      <c r="JHD42" s="15"/>
      <c r="JHE42" s="15"/>
      <c r="JHK42" s="122"/>
      <c r="JHL42" s="123"/>
      <c r="JHM42" s="106"/>
      <c r="JHN42" s="123"/>
      <c r="JHV42" s="125"/>
      <c r="JHY42" s="15"/>
      <c r="JHZ42" s="15"/>
      <c r="JIF42" s="122"/>
      <c r="JIG42" s="123"/>
      <c r="JIH42" s="106"/>
      <c r="JII42" s="123"/>
      <c r="JIQ42" s="125"/>
      <c r="JIT42" s="15"/>
      <c r="JIU42" s="15"/>
      <c r="JJA42" s="122"/>
      <c r="JJB42" s="123"/>
      <c r="JJC42" s="106"/>
      <c r="JJD42" s="123"/>
      <c r="JJL42" s="125"/>
      <c r="JJO42" s="15"/>
      <c r="JJP42" s="15"/>
      <c r="JJV42" s="122"/>
      <c r="JJW42" s="123"/>
      <c r="JJX42" s="106"/>
      <c r="JJY42" s="123"/>
      <c r="JKG42" s="125"/>
      <c r="JKJ42" s="15"/>
      <c r="JKK42" s="15"/>
      <c r="JKQ42" s="122"/>
      <c r="JKR42" s="123"/>
      <c r="JKS42" s="106"/>
      <c r="JKT42" s="123"/>
      <c r="JLB42" s="125"/>
      <c r="JLE42" s="15"/>
      <c r="JLF42" s="15"/>
      <c r="JLL42" s="122"/>
      <c r="JLM42" s="123"/>
      <c r="JLN42" s="106"/>
      <c r="JLO42" s="123"/>
      <c r="JLW42" s="125"/>
      <c r="JLZ42" s="15"/>
      <c r="JMA42" s="15"/>
      <c r="JMG42" s="122"/>
      <c r="JMH42" s="123"/>
      <c r="JMI42" s="106"/>
      <c r="JMJ42" s="123"/>
      <c r="JMR42" s="125"/>
      <c r="JMU42" s="15"/>
      <c r="JMV42" s="15"/>
      <c r="JNB42" s="122"/>
      <c r="JNC42" s="123"/>
      <c r="JND42" s="106"/>
      <c r="JNE42" s="123"/>
      <c r="JNM42" s="125"/>
      <c r="JNP42" s="15"/>
      <c r="JNQ42" s="15"/>
      <c r="JNW42" s="122"/>
      <c r="JNX42" s="123"/>
      <c r="JNY42" s="106"/>
      <c r="JNZ42" s="123"/>
      <c r="JOH42" s="125"/>
      <c r="JOK42" s="15"/>
      <c r="JOL42" s="15"/>
      <c r="JOR42" s="122"/>
      <c r="JOS42" s="123"/>
      <c r="JOT42" s="106"/>
      <c r="JOU42" s="123"/>
      <c r="JPC42" s="125"/>
      <c r="JPF42" s="15"/>
      <c r="JPG42" s="15"/>
      <c r="JPM42" s="122"/>
      <c r="JPN42" s="123"/>
      <c r="JPO42" s="106"/>
      <c r="JPP42" s="123"/>
      <c r="JPX42" s="125"/>
      <c r="JQA42" s="15"/>
      <c r="JQB42" s="15"/>
      <c r="JQH42" s="122"/>
      <c r="JQI42" s="123"/>
      <c r="JQJ42" s="106"/>
      <c r="JQK42" s="123"/>
      <c r="JQS42" s="125"/>
      <c r="JQV42" s="15"/>
      <c r="JQW42" s="15"/>
      <c r="JRC42" s="122"/>
      <c r="JRD42" s="123"/>
      <c r="JRE42" s="106"/>
      <c r="JRF42" s="123"/>
      <c r="JRN42" s="125"/>
      <c r="JRQ42" s="15"/>
      <c r="JRR42" s="15"/>
      <c r="JRX42" s="122"/>
      <c r="JRY42" s="123"/>
      <c r="JRZ42" s="106"/>
      <c r="JSA42" s="123"/>
      <c r="JSI42" s="125"/>
      <c r="JSL42" s="15"/>
      <c r="JSM42" s="15"/>
      <c r="JSS42" s="122"/>
      <c r="JST42" s="123"/>
      <c r="JSU42" s="106"/>
      <c r="JSV42" s="123"/>
      <c r="JTD42" s="125"/>
      <c r="JTG42" s="15"/>
      <c r="JTH42" s="15"/>
      <c r="JTN42" s="122"/>
      <c r="JTO42" s="123"/>
      <c r="JTP42" s="106"/>
      <c r="JTQ42" s="123"/>
      <c r="JTY42" s="125"/>
      <c r="JUB42" s="15"/>
      <c r="JUC42" s="15"/>
      <c r="JUI42" s="122"/>
      <c r="JUJ42" s="123"/>
      <c r="JUK42" s="106"/>
      <c r="JUL42" s="123"/>
      <c r="JUT42" s="125"/>
      <c r="JUW42" s="15"/>
      <c r="JUX42" s="15"/>
      <c r="JVD42" s="122"/>
      <c r="JVE42" s="123"/>
      <c r="JVF42" s="106"/>
      <c r="JVG42" s="123"/>
      <c r="JVO42" s="125"/>
      <c r="JVR42" s="15"/>
      <c r="JVS42" s="15"/>
      <c r="JVY42" s="122"/>
      <c r="JVZ42" s="123"/>
      <c r="JWA42" s="106"/>
      <c r="JWB42" s="123"/>
      <c r="JWJ42" s="125"/>
      <c r="JWM42" s="15"/>
      <c r="JWN42" s="15"/>
      <c r="JWT42" s="122"/>
      <c r="JWU42" s="123"/>
      <c r="JWV42" s="106"/>
      <c r="JWW42" s="123"/>
      <c r="JXE42" s="125"/>
      <c r="JXH42" s="15"/>
      <c r="JXI42" s="15"/>
      <c r="JXO42" s="122"/>
      <c r="JXP42" s="123"/>
      <c r="JXQ42" s="106"/>
      <c r="JXR42" s="123"/>
      <c r="JXZ42" s="125"/>
      <c r="JYC42" s="15"/>
      <c r="JYD42" s="15"/>
      <c r="JYJ42" s="122"/>
      <c r="JYK42" s="123"/>
      <c r="JYL42" s="106"/>
      <c r="JYM42" s="123"/>
      <c r="JYU42" s="125"/>
      <c r="JYX42" s="15"/>
      <c r="JYY42" s="15"/>
      <c r="JZE42" s="122"/>
      <c r="JZF42" s="123"/>
      <c r="JZG42" s="106"/>
      <c r="JZH42" s="123"/>
      <c r="JZP42" s="125"/>
      <c r="JZS42" s="15"/>
      <c r="JZT42" s="15"/>
      <c r="JZZ42" s="122"/>
      <c r="KAA42" s="123"/>
      <c r="KAB42" s="106"/>
      <c r="KAC42" s="123"/>
      <c r="KAK42" s="125"/>
      <c r="KAN42" s="15"/>
      <c r="KAO42" s="15"/>
      <c r="KAU42" s="122"/>
      <c r="KAV42" s="123"/>
      <c r="KAW42" s="106"/>
      <c r="KAX42" s="123"/>
      <c r="KBF42" s="125"/>
      <c r="KBI42" s="15"/>
      <c r="KBJ42" s="15"/>
      <c r="KBP42" s="122"/>
      <c r="KBQ42" s="123"/>
      <c r="KBR42" s="106"/>
      <c r="KBS42" s="123"/>
      <c r="KCA42" s="125"/>
      <c r="KCD42" s="15"/>
      <c r="KCE42" s="15"/>
      <c r="KCK42" s="122"/>
      <c r="KCL42" s="123"/>
      <c r="KCM42" s="106"/>
      <c r="KCN42" s="123"/>
      <c r="KCV42" s="125"/>
      <c r="KCY42" s="15"/>
      <c r="KCZ42" s="15"/>
      <c r="KDF42" s="122"/>
      <c r="KDG42" s="123"/>
      <c r="KDH42" s="106"/>
      <c r="KDI42" s="123"/>
      <c r="KDQ42" s="125"/>
      <c r="KDT42" s="15"/>
      <c r="KDU42" s="15"/>
      <c r="KEA42" s="122"/>
      <c r="KEB42" s="123"/>
      <c r="KEC42" s="106"/>
      <c r="KED42" s="123"/>
      <c r="KEL42" s="125"/>
      <c r="KEO42" s="15"/>
      <c r="KEP42" s="15"/>
      <c r="KEV42" s="122"/>
      <c r="KEW42" s="123"/>
      <c r="KEX42" s="106"/>
      <c r="KEY42" s="123"/>
      <c r="KFG42" s="125"/>
      <c r="KFJ42" s="15"/>
      <c r="KFK42" s="15"/>
      <c r="KFQ42" s="122"/>
      <c r="KFR42" s="123"/>
      <c r="KFS42" s="106"/>
      <c r="KFT42" s="123"/>
      <c r="KGB42" s="125"/>
      <c r="KGE42" s="15"/>
      <c r="KGF42" s="15"/>
      <c r="KGL42" s="122"/>
      <c r="KGM42" s="123"/>
      <c r="KGN42" s="106"/>
      <c r="KGO42" s="123"/>
      <c r="KGW42" s="125"/>
      <c r="KGZ42" s="15"/>
      <c r="KHA42" s="15"/>
      <c r="KHG42" s="122"/>
      <c r="KHH42" s="123"/>
      <c r="KHI42" s="106"/>
      <c r="KHJ42" s="123"/>
      <c r="KHR42" s="125"/>
      <c r="KHU42" s="15"/>
      <c r="KHV42" s="15"/>
      <c r="KIB42" s="122"/>
      <c r="KIC42" s="123"/>
      <c r="KID42" s="106"/>
      <c r="KIE42" s="123"/>
      <c r="KIM42" s="125"/>
      <c r="KIP42" s="15"/>
      <c r="KIQ42" s="15"/>
      <c r="KIW42" s="122"/>
      <c r="KIX42" s="123"/>
      <c r="KIY42" s="106"/>
      <c r="KIZ42" s="123"/>
      <c r="KJH42" s="125"/>
      <c r="KJK42" s="15"/>
      <c r="KJL42" s="15"/>
      <c r="KJR42" s="122"/>
      <c r="KJS42" s="123"/>
      <c r="KJT42" s="106"/>
      <c r="KJU42" s="123"/>
      <c r="KKC42" s="125"/>
      <c r="KKF42" s="15"/>
      <c r="KKG42" s="15"/>
      <c r="KKM42" s="122"/>
      <c r="KKN42" s="123"/>
      <c r="KKO42" s="106"/>
      <c r="KKP42" s="123"/>
      <c r="KKX42" s="125"/>
      <c r="KLA42" s="15"/>
      <c r="KLB42" s="15"/>
      <c r="KLH42" s="122"/>
      <c r="KLI42" s="123"/>
      <c r="KLJ42" s="106"/>
      <c r="KLK42" s="123"/>
      <c r="KLS42" s="125"/>
      <c r="KLV42" s="15"/>
      <c r="KLW42" s="15"/>
      <c r="KMC42" s="122"/>
      <c r="KMD42" s="123"/>
      <c r="KME42" s="106"/>
      <c r="KMF42" s="123"/>
      <c r="KMN42" s="125"/>
      <c r="KMQ42" s="15"/>
      <c r="KMR42" s="15"/>
      <c r="KMX42" s="122"/>
      <c r="KMY42" s="123"/>
      <c r="KMZ42" s="106"/>
      <c r="KNA42" s="123"/>
      <c r="KNI42" s="125"/>
      <c r="KNL42" s="15"/>
      <c r="KNM42" s="15"/>
      <c r="KNS42" s="122"/>
      <c r="KNT42" s="123"/>
      <c r="KNU42" s="106"/>
      <c r="KNV42" s="123"/>
      <c r="KOD42" s="125"/>
      <c r="KOG42" s="15"/>
      <c r="KOH42" s="15"/>
      <c r="KON42" s="122"/>
      <c r="KOO42" s="123"/>
      <c r="KOP42" s="106"/>
      <c r="KOQ42" s="123"/>
      <c r="KOY42" s="125"/>
      <c r="KPB42" s="15"/>
      <c r="KPC42" s="15"/>
      <c r="KPI42" s="122"/>
      <c r="KPJ42" s="123"/>
      <c r="KPK42" s="106"/>
      <c r="KPL42" s="123"/>
      <c r="KPT42" s="125"/>
      <c r="KPW42" s="15"/>
      <c r="KPX42" s="15"/>
      <c r="KQD42" s="122"/>
      <c r="KQE42" s="123"/>
      <c r="KQF42" s="106"/>
      <c r="KQG42" s="123"/>
      <c r="KQO42" s="125"/>
      <c r="KQR42" s="15"/>
      <c r="KQS42" s="15"/>
      <c r="KQY42" s="122"/>
      <c r="KQZ42" s="123"/>
      <c r="KRA42" s="106"/>
      <c r="KRB42" s="123"/>
      <c r="KRJ42" s="125"/>
      <c r="KRM42" s="15"/>
      <c r="KRN42" s="15"/>
      <c r="KRT42" s="122"/>
      <c r="KRU42" s="123"/>
      <c r="KRV42" s="106"/>
      <c r="KRW42" s="123"/>
      <c r="KSE42" s="125"/>
      <c r="KSH42" s="15"/>
      <c r="KSI42" s="15"/>
      <c r="KSO42" s="122"/>
      <c r="KSP42" s="123"/>
      <c r="KSQ42" s="106"/>
      <c r="KSR42" s="123"/>
      <c r="KSZ42" s="125"/>
      <c r="KTC42" s="15"/>
      <c r="KTD42" s="15"/>
      <c r="KTJ42" s="122"/>
      <c r="KTK42" s="123"/>
      <c r="KTL42" s="106"/>
      <c r="KTM42" s="123"/>
      <c r="KTU42" s="125"/>
      <c r="KTX42" s="15"/>
      <c r="KTY42" s="15"/>
      <c r="KUE42" s="122"/>
      <c r="KUF42" s="123"/>
      <c r="KUG42" s="106"/>
      <c r="KUH42" s="123"/>
      <c r="KUP42" s="125"/>
      <c r="KUS42" s="15"/>
      <c r="KUT42" s="15"/>
      <c r="KUZ42" s="122"/>
      <c r="KVA42" s="123"/>
      <c r="KVB42" s="106"/>
      <c r="KVC42" s="123"/>
      <c r="KVK42" s="125"/>
      <c r="KVN42" s="15"/>
      <c r="KVO42" s="15"/>
      <c r="KVU42" s="122"/>
      <c r="KVV42" s="123"/>
      <c r="KVW42" s="106"/>
      <c r="KVX42" s="123"/>
      <c r="KWF42" s="125"/>
      <c r="KWI42" s="15"/>
      <c r="KWJ42" s="15"/>
      <c r="KWP42" s="122"/>
      <c r="KWQ42" s="123"/>
      <c r="KWR42" s="106"/>
      <c r="KWS42" s="123"/>
      <c r="KXA42" s="125"/>
      <c r="KXD42" s="15"/>
      <c r="KXE42" s="15"/>
      <c r="KXK42" s="122"/>
      <c r="KXL42" s="123"/>
      <c r="KXM42" s="106"/>
      <c r="KXN42" s="123"/>
      <c r="KXV42" s="125"/>
      <c r="KXY42" s="15"/>
      <c r="KXZ42" s="15"/>
      <c r="KYF42" s="122"/>
      <c r="KYG42" s="123"/>
      <c r="KYH42" s="106"/>
      <c r="KYI42" s="123"/>
      <c r="KYQ42" s="125"/>
      <c r="KYT42" s="15"/>
      <c r="KYU42" s="15"/>
      <c r="KZA42" s="122"/>
      <c r="KZB42" s="123"/>
      <c r="KZC42" s="106"/>
      <c r="KZD42" s="123"/>
      <c r="KZL42" s="125"/>
      <c r="KZO42" s="15"/>
      <c r="KZP42" s="15"/>
      <c r="KZV42" s="122"/>
      <c r="KZW42" s="123"/>
      <c r="KZX42" s="106"/>
      <c r="KZY42" s="123"/>
      <c r="LAG42" s="125"/>
      <c r="LAJ42" s="15"/>
      <c r="LAK42" s="15"/>
      <c r="LAQ42" s="122"/>
      <c r="LAR42" s="123"/>
      <c r="LAS42" s="106"/>
      <c r="LAT42" s="123"/>
      <c r="LBB42" s="125"/>
      <c r="LBE42" s="15"/>
      <c r="LBF42" s="15"/>
      <c r="LBL42" s="122"/>
      <c r="LBM42" s="123"/>
      <c r="LBN42" s="106"/>
      <c r="LBO42" s="123"/>
      <c r="LBW42" s="125"/>
      <c r="LBZ42" s="15"/>
      <c r="LCA42" s="15"/>
      <c r="LCG42" s="122"/>
      <c r="LCH42" s="123"/>
      <c r="LCI42" s="106"/>
      <c r="LCJ42" s="123"/>
      <c r="LCR42" s="125"/>
      <c r="LCU42" s="15"/>
      <c r="LCV42" s="15"/>
      <c r="LDB42" s="122"/>
      <c r="LDC42" s="123"/>
      <c r="LDD42" s="106"/>
      <c r="LDE42" s="123"/>
      <c r="LDM42" s="125"/>
      <c r="LDP42" s="15"/>
      <c r="LDQ42" s="15"/>
      <c r="LDW42" s="122"/>
      <c r="LDX42" s="123"/>
      <c r="LDY42" s="106"/>
      <c r="LDZ42" s="123"/>
      <c r="LEH42" s="125"/>
      <c r="LEK42" s="15"/>
      <c r="LEL42" s="15"/>
      <c r="LER42" s="122"/>
      <c r="LES42" s="123"/>
      <c r="LET42" s="106"/>
      <c r="LEU42" s="123"/>
      <c r="LFC42" s="125"/>
      <c r="LFF42" s="15"/>
      <c r="LFG42" s="15"/>
      <c r="LFM42" s="122"/>
      <c r="LFN42" s="123"/>
      <c r="LFO42" s="106"/>
      <c r="LFP42" s="123"/>
      <c r="LFX42" s="125"/>
      <c r="LGA42" s="15"/>
      <c r="LGB42" s="15"/>
      <c r="LGH42" s="122"/>
      <c r="LGI42" s="123"/>
      <c r="LGJ42" s="106"/>
      <c r="LGK42" s="123"/>
      <c r="LGS42" s="125"/>
      <c r="LGV42" s="15"/>
      <c r="LGW42" s="15"/>
      <c r="LHC42" s="122"/>
      <c r="LHD42" s="123"/>
      <c r="LHE42" s="106"/>
      <c r="LHF42" s="123"/>
      <c r="LHN42" s="125"/>
      <c r="LHQ42" s="15"/>
      <c r="LHR42" s="15"/>
      <c r="LHX42" s="122"/>
      <c r="LHY42" s="123"/>
      <c r="LHZ42" s="106"/>
      <c r="LIA42" s="123"/>
      <c r="LII42" s="125"/>
      <c r="LIL42" s="15"/>
      <c r="LIM42" s="15"/>
      <c r="LIS42" s="122"/>
      <c r="LIT42" s="123"/>
      <c r="LIU42" s="106"/>
      <c r="LIV42" s="123"/>
      <c r="LJD42" s="125"/>
      <c r="LJG42" s="15"/>
      <c r="LJH42" s="15"/>
      <c r="LJN42" s="122"/>
      <c r="LJO42" s="123"/>
      <c r="LJP42" s="106"/>
      <c r="LJQ42" s="123"/>
      <c r="LJY42" s="125"/>
      <c r="LKB42" s="15"/>
      <c r="LKC42" s="15"/>
      <c r="LKI42" s="122"/>
      <c r="LKJ42" s="123"/>
      <c r="LKK42" s="106"/>
      <c r="LKL42" s="123"/>
      <c r="LKT42" s="125"/>
      <c r="LKW42" s="15"/>
      <c r="LKX42" s="15"/>
      <c r="LLD42" s="122"/>
      <c r="LLE42" s="123"/>
      <c r="LLF42" s="106"/>
      <c r="LLG42" s="123"/>
      <c r="LLO42" s="125"/>
      <c r="LLR42" s="15"/>
      <c r="LLS42" s="15"/>
      <c r="LLY42" s="122"/>
      <c r="LLZ42" s="123"/>
      <c r="LMA42" s="106"/>
      <c r="LMB42" s="123"/>
      <c r="LMJ42" s="125"/>
      <c r="LMM42" s="15"/>
      <c r="LMN42" s="15"/>
      <c r="LMT42" s="122"/>
      <c r="LMU42" s="123"/>
      <c r="LMV42" s="106"/>
      <c r="LMW42" s="123"/>
      <c r="LNE42" s="125"/>
      <c r="LNH42" s="15"/>
      <c r="LNI42" s="15"/>
      <c r="LNO42" s="122"/>
      <c r="LNP42" s="123"/>
      <c r="LNQ42" s="106"/>
      <c r="LNR42" s="123"/>
      <c r="LNZ42" s="125"/>
      <c r="LOC42" s="15"/>
      <c r="LOD42" s="15"/>
      <c r="LOJ42" s="122"/>
      <c r="LOK42" s="123"/>
      <c r="LOL42" s="106"/>
      <c r="LOM42" s="123"/>
      <c r="LOU42" s="125"/>
      <c r="LOX42" s="15"/>
      <c r="LOY42" s="15"/>
      <c r="LPE42" s="122"/>
      <c r="LPF42" s="123"/>
      <c r="LPG42" s="106"/>
      <c r="LPH42" s="123"/>
      <c r="LPP42" s="125"/>
      <c r="LPS42" s="15"/>
      <c r="LPT42" s="15"/>
      <c r="LPZ42" s="122"/>
      <c r="LQA42" s="123"/>
      <c r="LQB42" s="106"/>
      <c r="LQC42" s="123"/>
      <c r="LQK42" s="125"/>
      <c r="LQN42" s="15"/>
      <c r="LQO42" s="15"/>
      <c r="LQU42" s="122"/>
      <c r="LQV42" s="123"/>
      <c r="LQW42" s="106"/>
      <c r="LQX42" s="123"/>
      <c r="LRF42" s="125"/>
      <c r="LRI42" s="15"/>
      <c r="LRJ42" s="15"/>
      <c r="LRP42" s="122"/>
      <c r="LRQ42" s="123"/>
      <c r="LRR42" s="106"/>
      <c r="LRS42" s="123"/>
      <c r="LSA42" s="125"/>
      <c r="LSD42" s="15"/>
      <c r="LSE42" s="15"/>
      <c r="LSK42" s="122"/>
      <c r="LSL42" s="123"/>
      <c r="LSM42" s="106"/>
      <c r="LSN42" s="123"/>
      <c r="LSV42" s="125"/>
      <c r="LSY42" s="15"/>
      <c r="LSZ42" s="15"/>
      <c r="LTF42" s="122"/>
      <c r="LTG42" s="123"/>
      <c r="LTH42" s="106"/>
      <c r="LTI42" s="123"/>
      <c r="LTQ42" s="125"/>
      <c r="LTT42" s="15"/>
      <c r="LTU42" s="15"/>
      <c r="LUA42" s="122"/>
      <c r="LUB42" s="123"/>
      <c r="LUC42" s="106"/>
      <c r="LUD42" s="123"/>
      <c r="LUL42" s="125"/>
      <c r="LUO42" s="15"/>
      <c r="LUP42" s="15"/>
      <c r="LUV42" s="122"/>
      <c r="LUW42" s="123"/>
      <c r="LUX42" s="106"/>
      <c r="LUY42" s="123"/>
      <c r="LVG42" s="125"/>
      <c r="LVJ42" s="15"/>
      <c r="LVK42" s="15"/>
      <c r="LVQ42" s="122"/>
      <c r="LVR42" s="123"/>
      <c r="LVS42" s="106"/>
      <c r="LVT42" s="123"/>
      <c r="LWB42" s="125"/>
      <c r="LWE42" s="15"/>
      <c r="LWF42" s="15"/>
      <c r="LWL42" s="122"/>
      <c r="LWM42" s="123"/>
      <c r="LWN42" s="106"/>
      <c r="LWO42" s="123"/>
      <c r="LWW42" s="125"/>
      <c r="LWZ42" s="15"/>
      <c r="LXA42" s="15"/>
      <c r="LXG42" s="122"/>
      <c r="LXH42" s="123"/>
      <c r="LXI42" s="106"/>
      <c r="LXJ42" s="123"/>
      <c r="LXR42" s="125"/>
      <c r="LXU42" s="15"/>
      <c r="LXV42" s="15"/>
      <c r="LYB42" s="122"/>
      <c r="LYC42" s="123"/>
      <c r="LYD42" s="106"/>
      <c r="LYE42" s="123"/>
      <c r="LYM42" s="125"/>
      <c r="LYP42" s="15"/>
      <c r="LYQ42" s="15"/>
      <c r="LYW42" s="122"/>
      <c r="LYX42" s="123"/>
      <c r="LYY42" s="106"/>
      <c r="LYZ42" s="123"/>
      <c r="LZH42" s="125"/>
      <c r="LZK42" s="15"/>
      <c r="LZL42" s="15"/>
      <c r="LZR42" s="122"/>
      <c r="LZS42" s="123"/>
      <c r="LZT42" s="106"/>
      <c r="LZU42" s="123"/>
      <c r="MAC42" s="125"/>
      <c r="MAF42" s="15"/>
      <c r="MAG42" s="15"/>
      <c r="MAM42" s="122"/>
      <c r="MAN42" s="123"/>
      <c r="MAO42" s="106"/>
      <c r="MAP42" s="123"/>
      <c r="MAX42" s="125"/>
      <c r="MBA42" s="15"/>
      <c r="MBB42" s="15"/>
      <c r="MBH42" s="122"/>
      <c r="MBI42" s="123"/>
      <c r="MBJ42" s="106"/>
      <c r="MBK42" s="123"/>
      <c r="MBS42" s="125"/>
      <c r="MBV42" s="15"/>
      <c r="MBW42" s="15"/>
      <c r="MCC42" s="122"/>
      <c r="MCD42" s="123"/>
      <c r="MCE42" s="106"/>
      <c r="MCF42" s="123"/>
      <c r="MCN42" s="125"/>
      <c r="MCQ42" s="15"/>
      <c r="MCR42" s="15"/>
      <c r="MCX42" s="122"/>
      <c r="MCY42" s="123"/>
      <c r="MCZ42" s="106"/>
      <c r="MDA42" s="123"/>
      <c r="MDI42" s="125"/>
      <c r="MDL42" s="15"/>
      <c r="MDM42" s="15"/>
      <c r="MDS42" s="122"/>
      <c r="MDT42" s="123"/>
      <c r="MDU42" s="106"/>
      <c r="MDV42" s="123"/>
      <c r="MED42" s="125"/>
      <c r="MEG42" s="15"/>
      <c r="MEH42" s="15"/>
      <c r="MEN42" s="122"/>
      <c r="MEO42" s="123"/>
      <c r="MEP42" s="106"/>
      <c r="MEQ42" s="123"/>
      <c r="MEY42" s="125"/>
      <c r="MFB42" s="15"/>
      <c r="MFC42" s="15"/>
      <c r="MFI42" s="122"/>
      <c r="MFJ42" s="123"/>
      <c r="MFK42" s="106"/>
      <c r="MFL42" s="123"/>
      <c r="MFT42" s="125"/>
      <c r="MFW42" s="15"/>
      <c r="MFX42" s="15"/>
      <c r="MGD42" s="122"/>
      <c r="MGE42" s="123"/>
      <c r="MGF42" s="106"/>
      <c r="MGG42" s="123"/>
      <c r="MGO42" s="125"/>
      <c r="MGR42" s="15"/>
      <c r="MGS42" s="15"/>
      <c r="MGY42" s="122"/>
      <c r="MGZ42" s="123"/>
      <c r="MHA42" s="106"/>
      <c r="MHB42" s="123"/>
      <c r="MHJ42" s="125"/>
      <c r="MHM42" s="15"/>
      <c r="MHN42" s="15"/>
      <c r="MHT42" s="122"/>
      <c r="MHU42" s="123"/>
      <c r="MHV42" s="106"/>
      <c r="MHW42" s="123"/>
      <c r="MIE42" s="125"/>
      <c r="MIH42" s="15"/>
      <c r="MII42" s="15"/>
      <c r="MIO42" s="122"/>
      <c r="MIP42" s="123"/>
      <c r="MIQ42" s="106"/>
      <c r="MIR42" s="123"/>
      <c r="MIZ42" s="125"/>
      <c r="MJC42" s="15"/>
      <c r="MJD42" s="15"/>
      <c r="MJJ42" s="122"/>
      <c r="MJK42" s="123"/>
      <c r="MJL42" s="106"/>
      <c r="MJM42" s="123"/>
      <c r="MJU42" s="125"/>
      <c r="MJX42" s="15"/>
      <c r="MJY42" s="15"/>
      <c r="MKE42" s="122"/>
      <c r="MKF42" s="123"/>
      <c r="MKG42" s="106"/>
      <c r="MKH42" s="123"/>
      <c r="MKP42" s="125"/>
      <c r="MKS42" s="15"/>
      <c r="MKT42" s="15"/>
      <c r="MKZ42" s="122"/>
      <c r="MLA42" s="123"/>
      <c r="MLB42" s="106"/>
      <c r="MLC42" s="123"/>
      <c r="MLK42" s="125"/>
      <c r="MLN42" s="15"/>
      <c r="MLO42" s="15"/>
      <c r="MLU42" s="122"/>
      <c r="MLV42" s="123"/>
      <c r="MLW42" s="106"/>
      <c r="MLX42" s="123"/>
      <c r="MMF42" s="125"/>
      <c r="MMI42" s="15"/>
      <c r="MMJ42" s="15"/>
      <c r="MMP42" s="122"/>
      <c r="MMQ42" s="123"/>
      <c r="MMR42" s="106"/>
      <c r="MMS42" s="123"/>
      <c r="MNA42" s="125"/>
      <c r="MND42" s="15"/>
      <c r="MNE42" s="15"/>
      <c r="MNK42" s="122"/>
      <c r="MNL42" s="123"/>
      <c r="MNM42" s="106"/>
      <c r="MNN42" s="123"/>
      <c r="MNV42" s="125"/>
      <c r="MNY42" s="15"/>
      <c r="MNZ42" s="15"/>
      <c r="MOF42" s="122"/>
      <c r="MOG42" s="123"/>
      <c r="MOH42" s="106"/>
      <c r="MOI42" s="123"/>
      <c r="MOQ42" s="125"/>
      <c r="MOT42" s="15"/>
      <c r="MOU42" s="15"/>
      <c r="MPA42" s="122"/>
      <c r="MPB42" s="123"/>
      <c r="MPC42" s="106"/>
      <c r="MPD42" s="123"/>
      <c r="MPL42" s="125"/>
      <c r="MPO42" s="15"/>
      <c r="MPP42" s="15"/>
      <c r="MPV42" s="122"/>
      <c r="MPW42" s="123"/>
      <c r="MPX42" s="106"/>
      <c r="MPY42" s="123"/>
      <c r="MQG42" s="125"/>
      <c r="MQJ42" s="15"/>
      <c r="MQK42" s="15"/>
      <c r="MQQ42" s="122"/>
      <c r="MQR42" s="123"/>
      <c r="MQS42" s="106"/>
      <c r="MQT42" s="123"/>
      <c r="MRB42" s="125"/>
      <c r="MRE42" s="15"/>
      <c r="MRF42" s="15"/>
      <c r="MRL42" s="122"/>
      <c r="MRM42" s="123"/>
      <c r="MRN42" s="106"/>
      <c r="MRO42" s="123"/>
      <c r="MRW42" s="125"/>
      <c r="MRZ42" s="15"/>
      <c r="MSA42" s="15"/>
      <c r="MSG42" s="122"/>
      <c r="MSH42" s="123"/>
      <c r="MSI42" s="106"/>
      <c r="MSJ42" s="123"/>
      <c r="MSR42" s="125"/>
      <c r="MSU42" s="15"/>
      <c r="MSV42" s="15"/>
      <c r="MTB42" s="122"/>
      <c r="MTC42" s="123"/>
      <c r="MTD42" s="106"/>
      <c r="MTE42" s="123"/>
      <c r="MTM42" s="125"/>
      <c r="MTP42" s="15"/>
      <c r="MTQ42" s="15"/>
      <c r="MTW42" s="122"/>
      <c r="MTX42" s="123"/>
      <c r="MTY42" s="106"/>
      <c r="MTZ42" s="123"/>
      <c r="MUH42" s="125"/>
      <c r="MUK42" s="15"/>
      <c r="MUL42" s="15"/>
      <c r="MUR42" s="122"/>
      <c r="MUS42" s="123"/>
      <c r="MUT42" s="106"/>
      <c r="MUU42" s="123"/>
      <c r="MVC42" s="125"/>
      <c r="MVF42" s="15"/>
      <c r="MVG42" s="15"/>
      <c r="MVM42" s="122"/>
      <c r="MVN42" s="123"/>
      <c r="MVO42" s="106"/>
      <c r="MVP42" s="123"/>
      <c r="MVX42" s="125"/>
      <c r="MWA42" s="15"/>
      <c r="MWB42" s="15"/>
      <c r="MWH42" s="122"/>
      <c r="MWI42" s="123"/>
      <c r="MWJ42" s="106"/>
      <c r="MWK42" s="123"/>
      <c r="MWS42" s="125"/>
      <c r="MWV42" s="15"/>
      <c r="MWW42" s="15"/>
      <c r="MXC42" s="122"/>
      <c r="MXD42" s="123"/>
      <c r="MXE42" s="106"/>
      <c r="MXF42" s="123"/>
      <c r="MXN42" s="125"/>
      <c r="MXQ42" s="15"/>
      <c r="MXR42" s="15"/>
      <c r="MXX42" s="122"/>
      <c r="MXY42" s="123"/>
      <c r="MXZ42" s="106"/>
      <c r="MYA42" s="123"/>
      <c r="MYI42" s="125"/>
      <c r="MYL42" s="15"/>
      <c r="MYM42" s="15"/>
      <c r="MYS42" s="122"/>
      <c r="MYT42" s="123"/>
      <c r="MYU42" s="106"/>
      <c r="MYV42" s="123"/>
      <c r="MZD42" s="125"/>
      <c r="MZG42" s="15"/>
      <c r="MZH42" s="15"/>
      <c r="MZN42" s="122"/>
      <c r="MZO42" s="123"/>
      <c r="MZP42" s="106"/>
      <c r="MZQ42" s="123"/>
      <c r="MZY42" s="125"/>
      <c r="NAB42" s="15"/>
      <c r="NAC42" s="15"/>
      <c r="NAI42" s="122"/>
      <c r="NAJ42" s="123"/>
      <c r="NAK42" s="106"/>
      <c r="NAL42" s="123"/>
      <c r="NAT42" s="125"/>
      <c r="NAW42" s="15"/>
      <c r="NAX42" s="15"/>
      <c r="NBD42" s="122"/>
      <c r="NBE42" s="123"/>
      <c r="NBF42" s="106"/>
      <c r="NBG42" s="123"/>
      <c r="NBO42" s="125"/>
      <c r="NBR42" s="15"/>
      <c r="NBS42" s="15"/>
      <c r="NBY42" s="122"/>
      <c r="NBZ42" s="123"/>
      <c r="NCA42" s="106"/>
      <c r="NCB42" s="123"/>
      <c r="NCJ42" s="125"/>
      <c r="NCM42" s="15"/>
      <c r="NCN42" s="15"/>
      <c r="NCT42" s="122"/>
      <c r="NCU42" s="123"/>
      <c r="NCV42" s="106"/>
      <c r="NCW42" s="123"/>
      <c r="NDE42" s="125"/>
      <c r="NDH42" s="15"/>
      <c r="NDI42" s="15"/>
      <c r="NDO42" s="122"/>
      <c r="NDP42" s="123"/>
      <c r="NDQ42" s="106"/>
      <c r="NDR42" s="123"/>
      <c r="NDZ42" s="125"/>
      <c r="NEC42" s="15"/>
      <c r="NED42" s="15"/>
      <c r="NEJ42" s="122"/>
      <c r="NEK42" s="123"/>
      <c r="NEL42" s="106"/>
      <c r="NEM42" s="123"/>
      <c r="NEU42" s="125"/>
      <c r="NEX42" s="15"/>
      <c r="NEY42" s="15"/>
      <c r="NFE42" s="122"/>
      <c r="NFF42" s="123"/>
      <c r="NFG42" s="106"/>
      <c r="NFH42" s="123"/>
      <c r="NFP42" s="125"/>
      <c r="NFS42" s="15"/>
      <c r="NFT42" s="15"/>
      <c r="NFZ42" s="122"/>
      <c r="NGA42" s="123"/>
      <c r="NGB42" s="106"/>
      <c r="NGC42" s="123"/>
      <c r="NGK42" s="125"/>
      <c r="NGN42" s="15"/>
      <c r="NGO42" s="15"/>
      <c r="NGU42" s="122"/>
      <c r="NGV42" s="123"/>
      <c r="NGW42" s="106"/>
      <c r="NGX42" s="123"/>
      <c r="NHF42" s="125"/>
      <c r="NHI42" s="15"/>
      <c r="NHJ42" s="15"/>
      <c r="NHP42" s="122"/>
      <c r="NHQ42" s="123"/>
      <c r="NHR42" s="106"/>
      <c r="NHS42" s="123"/>
      <c r="NIA42" s="125"/>
      <c r="NID42" s="15"/>
      <c r="NIE42" s="15"/>
      <c r="NIK42" s="122"/>
      <c r="NIL42" s="123"/>
      <c r="NIM42" s="106"/>
      <c r="NIN42" s="123"/>
      <c r="NIV42" s="125"/>
      <c r="NIY42" s="15"/>
      <c r="NIZ42" s="15"/>
      <c r="NJF42" s="122"/>
      <c r="NJG42" s="123"/>
      <c r="NJH42" s="106"/>
      <c r="NJI42" s="123"/>
      <c r="NJQ42" s="125"/>
      <c r="NJT42" s="15"/>
      <c r="NJU42" s="15"/>
      <c r="NKA42" s="122"/>
      <c r="NKB42" s="123"/>
      <c r="NKC42" s="106"/>
      <c r="NKD42" s="123"/>
      <c r="NKL42" s="125"/>
      <c r="NKO42" s="15"/>
      <c r="NKP42" s="15"/>
      <c r="NKV42" s="122"/>
      <c r="NKW42" s="123"/>
      <c r="NKX42" s="106"/>
      <c r="NKY42" s="123"/>
      <c r="NLG42" s="125"/>
      <c r="NLJ42" s="15"/>
      <c r="NLK42" s="15"/>
      <c r="NLQ42" s="122"/>
      <c r="NLR42" s="123"/>
      <c r="NLS42" s="106"/>
      <c r="NLT42" s="123"/>
      <c r="NMB42" s="125"/>
      <c r="NME42" s="15"/>
      <c r="NMF42" s="15"/>
      <c r="NML42" s="122"/>
      <c r="NMM42" s="123"/>
      <c r="NMN42" s="106"/>
      <c r="NMO42" s="123"/>
      <c r="NMW42" s="125"/>
      <c r="NMZ42" s="15"/>
      <c r="NNA42" s="15"/>
      <c r="NNG42" s="122"/>
      <c r="NNH42" s="123"/>
      <c r="NNI42" s="106"/>
      <c r="NNJ42" s="123"/>
      <c r="NNR42" s="125"/>
      <c r="NNU42" s="15"/>
      <c r="NNV42" s="15"/>
      <c r="NOB42" s="122"/>
      <c r="NOC42" s="123"/>
      <c r="NOD42" s="106"/>
      <c r="NOE42" s="123"/>
      <c r="NOM42" s="125"/>
      <c r="NOP42" s="15"/>
      <c r="NOQ42" s="15"/>
      <c r="NOW42" s="122"/>
      <c r="NOX42" s="123"/>
      <c r="NOY42" s="106"/>
      <c r="NOZ42" s="123"/>
      <c r="NPH42" s="125"/>
      <c r="NPK42" s="15"/>
      <c r="NPL42" s="15"/>
      <c r="NPR42" s="122"/>
      <c r="NPS42" s="123"/>
      <c r="NPT42" s="106"/>
      <c r="NPU42" s="123"/>
      <c r="NQC42" s="125"/>
      <c r="NQF42" s="15"/>
      <c r="NQG42" s="15"/>
      <c r="NQM42" s="122"/>
      <c r="NQN42" s="123"/>
      <c r="NQO42" s="106"/>
      <c r="NQP42" s="123"/>
      <c r="NQX42" s="125"/>
      <c r="NRA42" s="15"/>
      <c r="NRB42" s="15"/>
      <c r="NRH42" s="122"/>
      <c r="NRI42" s="123"/>
      <c r="NRJ42" s="106"/>
      <c r="NRK42" s="123"/>
      <c r="NRS42" s="125"/>
      <c r="NRV42" s="15"/>
      <c r="NRW42" s="15"/>
      <c r="NSC42" s="122"/>
      <c r="NSD42" s="123"/>
      <c r="NSE42" s="106"/>
      <c r="NSF42" s="123"/>
      <c r="NSN42" s="125"/>
      <c r="NSQ42" s="15"/>
      <c r="NSR42" s="15"/>
      <c r="NSX42" s="122"/>
      <c r="NSY42" s="123"/>
      <c r="NSZ42" s="106"/>
      <c r="NTA42" s="123"/>
      <c r="NTI42" s="125"/>
      <c r="NTL42" s="15"/>
      <c r="NTM42" s="15"/>
      <c r="NTS42" s="122"/>
      <c r="NTT42" s="123"/>
      <c r="NTU42" s="106"/>
      <c r="NTV42" s="123"/>
      <c r="NUD42" s="125"/>
      <c r="NUG42" s="15"/>
      <c r="NUH42" s="15"/>
      <c r="NUN42" s="122"/>
      <c r="NUO42" s="123"/>
      <c r="NUP42" s="106"/>
      <c r="NUQ42" s="123"/>
      <c r="NUY42" s="125"/>
      <c r="NVB42" s="15"/>
      <c r="NVC42" s="15"/>
      <c r="NVI42" s="122"/>
      <c r="NVJ42" s="123"/>
      <c r="NVK42" s="106"/>
      <c r="NVL42" s="123"/>
      <c r="NVT42" s="125"/>
      <c r="NVW42" s="15"/>
      <c r="NVX42" s="15"/>
      <c r="NWD42" s="122"/>
      <c r="NWE42" s="123"/>
      <c r="NWF42" s="106"/>
      <c r="NWG42" s="123"/>
      <c r="NWO42" s="125"/>
      <c r="NWR42" s="15"/>
      <c r="NWS42" s="15"/>
      <c r="NWY42" s="122"/>
      <c r="NWZ42" s="123"/>
      <c r="NXA42" s="106"/>
      <c r="NXB42" s="123"/>
      <c r="NXJ42" s="125"/>
      <c r="NXM42" s="15"/>
      <c r="NXN42" s="15"/>
      <c r="NXT42" s="122"/>
      <c r="NXU42" s="123"/>
      <c r="NXV42" s="106"/>
      <c r="NXW42" s="123"/>
      <c r="NYE42" s="125"/>
      <c r="NYH42" s="15"/>
      <c r="NYI42" s="15"/>
      <c r="NYO42" s="122"/>
      <c r="NYP42" s="123"/>
      <c r="NYQ42" s="106"/>
      <c r="NYR42" s="123"/>
      <c r="NYZ42" s="125"/>
      <c r="NZC42" s="15"/>
      <c r="NZD42" s="15"/>
      <c r="NZJ42" s="122"/>
      <c r="NZK42" s="123"/>
      <c r="NZL42" s="106"/>
      <c r="NZM42" s="123"/>
      <c r="NZU42" s="125"/>
      <c r="NZX42" s="15"/>
      <c r="NZY42" s="15"/>
      <c r="OAE42" s="122"/>
      <c r="OAF42" s="123"/>
      <c r="OAG42" s="106"/>
      <c r="OAH42" s="123"/>
      <c r="OAP42" s="125"/>
      <c r="OAS42" s="15"/>
      <c r="OAT42" s="15"/>
      <c r="OAZ42" s="122"/>
      <c r="OBA42" s="123"/>
      <c r="OBB42" s="106"/>
      <c r="OBC42" s="123"/>
      <c r="OBK42" s="125"/>
      <c r="OBN42" s="15"/>
      <c r="OBO42" s="15"/>
      <c r="OBU42" s="122"/>
      <c r="OBV42" s="123"/>
      <c r="OBW42" s="106"/>
      <c r="OBX42" s="123"/>
      <c r="OCF42" s="125"/>
      <c r="OCI42" s="15"/>
      <c r="OCJ42" s="15"/>
      <c r="OCP42" s="122"/>
      <c r="OCQ42" s="123"/>
      <c r="OCR42" s="106"/>
      <c r="OCS42" s="123"/>
      <c r="ODA42" s="125"/>
      <c r="ODD42" s="15"/>
      <c r="ODE42" s="15"/>
      <c r="ODK42" s="122"/>
      <c r="ODL42" s="123"/>
      <c r="ODM42" s="106"/>
      <c r="ODN42" s="123"/>
      <c r="ODV42" s="125"/>
      <c r="ODY42" s="15"/>
      <c r="ODZ42" s="15"/>
      <c r="OEF42" s="122"/>
      <c r="OEG42" s="123"/>
      <c r="OEH42" s="106"/>
      <c r="OEI42" s="123"/>
      <c r="OEQ42" s="125"/>
      <c r="OET42" s="15"/>
      <c r="OEU42" s="15"/>
      <c r="OFA42" s="122"/>
      <c r="OFB42" s="123"/>
      <c r="OFC42" s="106"/>
      <c r="OFD42" s="123"/>
      <c r="OFL42" s="125"/>
      <c r="OFO42" s="15"/>
      <c r="OFP42" s="15"/>
      <c r="OFV42" s="122"/>
      <c r="OFW42" s="123"/>
      <c r="OFX42" s="106"/>
      <c r="OFY42" s="123"/>
      <c r="OGG42" s="125"/>
      <c r="OGJ42" s="15"/>
      <c r="OGK42" s="15"/>
      <c r="OGQ42" s="122"/>
      <c r="OGR42" s="123"/>
      <c r="OGS42" s="106"/>
      <c r="OGT42" s="123"/>
      <c r="OHB42" s="125"/>
      <c r="OHE42" s="15"/>
      <c r="OHF42" s="15"/>
      <c r="OHL42" s="122"/>
      <c r="OHM42" s="123"/>
      <c r="OHN42" s="106"/>
      <c r="OHO42" s="123"/>
      <c r="OHW42" s="125"/>
      <c r="OHZ42" s="15"/>
      <c r="OIA42" s="15"/>
      <c r="OIG42" s="122"/>
      <c r="OIH42" s="123"/>
      <c r="OII42" s="106"/>
      <c r="OIJ42" s="123"/>
      <c r="OIR42" s="125"/>
      <c r="OIU42" s="15"/>
      <c r="OIV42" s="15"/>
      <c r="OJB42" s="122"/>
      <c r="OJC42" s="123"/>
      <c r="OJD42" s="106"/>
      <c r="OJE42" s="123"/>
      <c r="OJM42" s="125"/>
      <c r="OJP42" s="15"/>
      <c r="OJQ42" s="15"/>
      <c r="OJW42" s="122"/>
      <c r="OJX42" s="123"/>
      <c r="OJY42" s="106"/>
      <c r="OJZ42" s="123"/>
      <c r="OKH42" s="125"/>
      <c r="OKK42" s="15"/>
      <c r="OKL42" s="15"/>
      <c r="OKR42" s="122"/>
      <c r="OKS42" s="123"/>
      <c r="OKT42" s="106"/>
      <c r="OKU42" s="123"/>
      <c r="OLC42" s="125"/>
      <c r="OLF42" s="15"/>
      <c r="OLG42" s="15"/>
      <c r="OLM42" s="122"/>
      <c r="OLN42" s="123"/>
      <c r="OLO42" s="106"/>
      <c r="OLP42" s="123"/>
      <c r="OLX42" s="125"/>
      <c r="OMA42" s="15"/>
      <c r="OMB42" s="15"/>
      <c r="OMH42" s="122"/>
      <c r="OMI42" s="123"/>
      <c r="OMJ42" s="106"/>
      <c r="OMK42" s="123"/>
      <c r="OMS42" s="125"/>
      <c r="OMV42" s="15"/>
      <c r="OMW42" s="15"/>
      <c r="ONC42" s="122"/>
      <c r="OND42" s="123"/>
      <c r="ONE42" s="106"/>
      <c r="ONF42" s="123"/>
      <c r="ONN42" s="125"/>
      <c r="ONQ42" s="15"/>
      <c r="ONR42" s="15"/>
      <c r="ONX42" s="122"/>
      <c r="ONY42" s="123"/>
      <c r="ONZ42" s="106"/>
      <c r="OOA42" s="123"/>
      <c r="OOI42" s="125"/>
      <c r="OOL42" s="15"/>
      <c r="OOM42" s="15"/>
      <c r="OOS42" s="122"/>
      <c r="OOT42" s="123"/>
      <c r="OOU42" s="106"/>
      <c r="OOV42" s="123"/>
      <c r="OPD42" s="125"/>
      <c r="OPG42" s="15"/>
      <c r="OPH42" s="15"/>
      <c r="OPN42" s="122"/>
      <c r="OPO42" s="123"/>
      <c r="OPP42" s="106"/>
      <c r="OPQ42" s="123"/>
      <c r="OPY42" s="125"/>
      <c r="OQB42" s="15"/>
      <c r="OQC42" s="15"/>
      <c r="OQI42" s="122"/>
      <c r="OQJ42" s="123"/>
      <c r="OQK42" s="106"/>
      <c r="OQL42" s="123"/>
      <c r="OQT42" s="125"/>
      <c r="OQW42" s="15"/>
      <c r="OQX42" s="15"/>
      <c r="ORD42" s="122"/>
      <c r="ORE42" s="123"/>
      <c r="ORF42" s="106"/>
      <c r="ORG42" s="123"/>
      <c r="ORO42" s="125"/>
      <c r="ORR42" s="15"/>
      <c r="ORS42" s="15"/>
      <c r="ORY42" s="122"/>
      <c r="ORZ42" s="123"/>
      <c r="OSA42" s="106"/>
      <c r="OSB42" s="123"/>
      <c r="OSJ42" s="125"/>
      <c r="OSM42" s="15"/>
      <c r="OSN42" s="15"/>
      <c r="OST42" s="122"/>
      <c r="OSU42" s="123"/>
      <c r="OSV42" s="106"/>
      <c r="OSW42" s="123"/>
      <c r="OTE42" s="125"/>
      <c r="OTH42" s="15"/>
      <c r="OTI42" s="15"/>
      <c r="OTO42" s="122"/>
      <c r="OTP42" s="123"/>
      <c r="OTQ42" s="106"/>
      <c r="OTR42" s="123"/>
      <c r="OTZ42" s="125"/>
      <c r="OUC42" s="15"/>
      <c r="OUD42" s="15"/>
      <c r="OUJ42" s="122"/>
      <c r="OUK42" s="123"/>
      <c r="OUL42" s="106"/>
      <c r="OUM42" s="123"/>
      <c r="OUU42" s="125"/>
      <c r="OUX42" s="15"/>
      <c r="OUY42" s="15"/>
      <c r="OVE42" s="122"/>
      <c r="OVF42" s="123"/>
      <c r="OVG42" s="106"/>
      <c r="OVH42" s="123"/>
      <c r="OVP42" s="125"/>
      <c r="OVS42" s="15"/>
      <c r="OVT42" s="15"/>
      <c r="OVZ42" s="122"/>
      <c r="OWA42" s="123"/>
      <c r="OWB42" s="106"/>
      <c r="OWC42" s="123"/>
      <c r="OWK42" s="125"/>
      <c r="OWN42" s="15"/>
      <c r="OWO42" s="15"/>
      <c r="OWU42" s="122"/>
      <c r="OWV42" s="123"/>
      <c r="OWW42" s="106"/>
      <c r="OWX42" s="123"/>
      <c r="OXF42" s="125"/>
      <c r="OXI42" s="15"/>
      <c r="OXJ42" s="15"/>
      <c r="OXP42" s="122"/>
      <c r="OXQ42" s="123"/>
      <c r="OXR42" s="106"/>
      <c r="OXS42" s="123"/>
      <c r="OYA42" s="125"/>
      <c r="OYD42" s="15"/>
      <c r="OYE42" s="15"/>
      <c r="OYK42" s="122"/>
      <c r="OYL42" s="123"/>
      <c r="OYM42" s="106"/>
      <c r="OYN42" s="123"/>
      <c r="OYV42" s="125"/>
      <c r="OYY42" s="15"/>
      <c r="OYZ42" s="15"/>
      <c r="OZF42" s="122"/>
      <c r="OZG42" s="123"/>
      <c r="OZH42" s="106"/>
      <c r="OZI42" s="123"/>
      <c r="OZQ42" s="125"/>
      <c r="OZT42" s="15"/>
      <c r="OZU42" s="15"/>
      <c r="PAA42" s="122"/>
      <c r="PAB42" s="123"/>
      <c r="PAC42" s="106"/>
      <c r="PAD42" s="123"/>
      <c r="PAL42" s="125"/>
      <c r="PAO42" s="15"/>
      <c r="PAP42" s="15"/>
      <c r="PAV42" s="122"/>
      <c r="PAW42" s="123"/>
      <c r="PAX42" s="106"/>
      <c r="PAY42" s="123"/>
      <c r="PBG42" s="125"/>
      <c r="PBJ42" s="15"/>
      <c r="PBK42" s="15"/>
      <c r="PBQ42" s="122"/>
      <c r="PBR42" s="123"/>
      <c r="PBS42" s="106"/>
      <c r="PBT42" s="123"/>
      <c r="PCB42" s="125"/>
      <c r="PCE42" s="15"/>
      <c r="PCF42" s="15"/>
      <c r="PCL42" s="122"/>
      <c r="PCM42" s="123"/>
      <c r="PCN42" s="106"/>
      <c r="PCO42" s="123"/>
      <c r="PCW42" s="125"/>
      <c r="PCZ42" s="15"/>
      <c r="PDA42" s="15"/>
      <c r="PDG42" s="122"/>
      <c r="PDH42" s="123"/>
      <c r="PDI42" s="106"/>
      <c r="PDJ42" s="123"/>
      <c r="PDR42" s="125"/>
      <c r="PDU42" s="15"/>
      <c r="PDV42" s="15"/>
      <c r="PEB42" s="122"/>
      <c r="PEC42" s="123"/>
      <c r="PED42" s="106"/>
      <c r="PEE42" s="123"/>
      <c r="PEM42" s="125"/>
      <c r="PEP42" s="15"/>
      <c r="PEQ42" s="15"/>
      <c r="PEW42" s="122"/>
      <c r="PEX42" s="123"/>
      <c r="PEY42" s="106"/>
      <c r="PEZ42" s="123"/>
      <c r="PFH42" s="125"/>
      <c r="PFK42" s="15"/>
      <c r="PFL42" s="15"/>
      <c r="PFR42" s="122"/>
      <c r="PFS42" s="123"/>
      <c r="PFT42" s="106"/>
      <c r="PFU42" s="123"/>
      <c r="PGC42" s="125"/>
      <c r="PGF42" s="15"/>
      <c r="PGG42" s="15"/>
      <c r="PGM42" s="122"/>
      <c r="PGN42" s="123"/>
      <c r="PGO42" s="106"/>
      <c r="PGP42" s="123"/>
      <c r="PGX42" s="125"/>
      <c r="PHA42" s="15"/>
      <c r="PHB42" s="15"/>
      <c r="PHH42" s="122"/>
      <c r="PHI42" s="123"/>
      <c r="PHJ42" s="106"/>
      <c r="PHK42" s="123"/>
      <c r="PHS42" s="125"/>
      <c r="PHV42" s="15"/>
      <c r="PHW42" s="15"/>
      <c r="PIC42" s="122"/>
      <c r="PID42" s="123"/>
      <c r="PIE42" s="106"/>
      <c r="PIF42" s="123"/>
      <c r="PIN42" s="125"/>
      <c r="PIQ42" s="15"/>
      <c r="PIR42" s="15"/>
      <c r="PIX42" s="122"/>
      <c r="PIY42" s="123"/>
      <c r="PIZ42" s="106"/>
      <c r="PJA42" s="123"/>
      <c r="PJI42" s="125"/>
      <c r="PJL42" s="15"/>
      <c r="PJM42" s="15"/>
      <c r="PJS42" s="122"/>
      <c r="PJT42" s="123"/>
      <c r="PJU42" s="106"/>
      <c r="PJV42" s="123"/>
      <c r="PKD42" s="125"/>
      <c r="PKG42" s="15"/>
      <c r="PKH42" s="15"/>
      <c r="PKN42" s="122"/>
      <c r="PKO42" s="123"/>
      <c r="PKP42" s="106"/>
      <c r="PKQ42" s="123"/>
      <c r="PKY42" s="125"/>
      <c r="PLB42" s="15"/>
      <c r="PLC42" s="15"/>
      <c r="PLI42" s="122"/>
      <c r="PLJ42" s="123"/>
      <c r="PLK42" s="106"/>
      <c r="PLL42" s="123"/>
      <c r="PLT42" s="125"/>
      <c r="PLW42" s="15"/>
      <c r="PLX42" s="15"/>
      <c r="PMD42" s="122"/>
      <c r="PME42" s="123"/>
      <c r="PMF42" s="106"/>
      <c r="PMG42" s="123"/>
      <c r="PMO42" s="125"/>
      <c r="PMR42" s="15"/>
      <c r="PMS42" s="15"/>
      <c r="PMY42" s="122"/>
      <c r="PMZ42" s="123"/>
      <c r="PNA42" s="106"/>
      <c r="PNB42" s="123"/>
      <c r="PNJ42" s="125"/>
      <c r="PNM42" s="15"/>
      <c r="PNN42" s="15"/>
      <c r="PNT42" s="122"/>
      <c r="PNU42" s="123"/>
      <c r="PNV42" s="106"/>
      <c r="PNW42" s="123"/>
      <c r="POE42" s="125"/>
      <c r="POH42" s="15"/>
      <c r="POI42" s="15"/>
      <c r="POO42" s="122"/>
      <c r="POP42" s="123"/>
      <c r="POQ42" s="106"/>
      <c r="POR42" s="123"/>
      <c r="POZ42" s="125"/>
      <c r="PPC42" s="15"/>
      <c r="PPD42" s="15"/>
      <c r="PPJ42" s="122"/>
      <c r="PPK42" s="123"/>
      <c r="PPL42" s="106"/>
      <c r="PPM42" s="123"/>
      <c r="PPU42" s="125"/>
      <c r="PPX42" s="15"/>
      <c r="PPY42" s="15"/>
      <c r="PQE42" s="122"/>
      <c r="PQF42" s="123"/>
      <c r="PQG42" s="106"/>
      <c r="PQH42" s="123"/>
      <c r="PQP42" s="125"/>
      <c r="PQS42" s="15"/>
      <c r="PQT42" s="15"/>
      <c r="PQZ42" s="122"/>
      <c r="PRA42" s="123"/>
      <c r="PRB42" s="106"/>
      <c r="PRC42" s="123"/>
      <c r="PRK42" s="125"/>
      <c r="PRN42" s="15"/>
      <c r="PRO42" s="15"/>
      <c r="PRU42" s="122"/>
      <c r="PRV42" s="123"/>
      <c r="PRW42" s="106"/>
      <c r="PRX42" s="123"/>
      <c r="PSF42" s="125"/>
      <c r="PSI42" s="15"/>
      <c r="PSJ42" s="15"/>
      <c r="PSP42" s="122"/>
      <c r="PSQ42" s="123"/>
      <c r="PSR42" s="106"/>
      <c r="PSS42" s="123"/>
      <c r="PTA42" s="125"/>
      <c r="PTD42" s="15"/>
      <c r="PTE42" s="15"/>
      <c r="PTK42" s="122"/>
      <c r="PTL42" s="123"/>
      <c r="PTM42" s="106"/>
      <c r="PTN42" s="123"/>
      <c r="PTV42" s="125"/>
      <c r="PTY42" s="15"/>
      <c r="PTZ42" s="15"/>
      <c r="PUF42" s="122"/>
      <c r="PUG42" s="123"/>
      <c r="PUH42" s="106"/>
      <c r="PUI42" s="123"/>
      <c r="PUQ42" s="125"/>
      <c r="PUT42" s="15"/>
      <c r="PUU42" s="15"/>
      <c r="PVA42" s="122"/>
      <c r="PVB42" s="123"/>
      <c r="PVC42" s="106"/>
      <c r="PVD42" s="123"/>
      <c r="PVL42" s="125"/>
      <c r="PVO42" s="15"/>
      <c r="PVP42" s="15"/>
      <c r="PVV42" s="122"/>
      <c r="PVW42" s="123"/>
      <c r="PVX42" s="106"/>
      <c r="PVY42" s="123"/>
      <c r="PWG42" s="125"/>
      <c r="PWJ42" s="15"/>
      <c r="PWK42" s="15"/>
      <c r="PWQ42" s="122"/>
      <c r="PWR42" s="123"/>
      <c r="PWS42" s="106"/>
      <c r="PWT42" s="123"/>
      <c r="PXB42" s="125"/>
      <c r="PXE42" s="15"/>
      <c r="PXF42" s="15"/>
      <c r="PXL42" s="122"/>
      <c r="PXM42" s="123"/>
      <c r="PXN42" s="106"/>
      <c r="PXO42" s="123"/>
      <c r="PXW42" s="125"/>
      <c r="PXZ42" s="15"/>
      <c r="PYA42" s="15"/>
      <c r="PYG42" s="122"/>
      <c r="PYH42" s="123"/>
      <c r="PYI42" s="106"/>
      <c r="PYJ42" s="123"/>
      <c r="PYR42" s="125"/>
      <c r="PYU42" s="15"/>
      <c r="PYV42" s="15"/>
      <c r="PZB42" s="122"/>
      <c r="PZC42" s="123"/>
      <c r="PZD42" s="106"/>
      <c r="PZE42" s="123"/>
      <c r="PZM42" s="125"/>
      <c r="PZP42" s="15"/>
      <c r="PZQ42" s="15"/>
      <c r="PZW42" s="122"/>
      <c r="PZX42" s="123"/>
      <c r="PZY42" s="106"/>
      <c r="PZZ42" s="123"/>
      <c r="QAH42" s="125"/>
      <c r="QAK42" s="15"/>
      <c r="QAL42" s="15"/>
      <c r="QAR42" s="122"/>
      <c r="QAS42" s="123"/>
      <c r="QAT42" s="106"/>
      <c r="QAU42" s="123"/>
      <c r="QBC42" s="125"/>
      <c r="QBF42" s="15"/>
      <c r="QBG42" s="15"/>
      <c r="QBM42" s="122"/>
      <c r="QBN42" s="123"/>
      <c r="QBO42" s="106"/>
      <c r="QBP42" s="123"/>
      <c r="QBX42" s="125"/>
      <c r="QCA42" s="15"/>
      <c r="QCB42" s="15"/>
      <c r="QCH42" s="122"/>
      <c r="QCI42" s="123"/>
      <c r="QCJ42" s="106"/>
      <c r="QCK42" s="123"/>
      <c r="QCS42" s="125"/>
      <c r="QCV42" s="15"/>
      <c r="QCW42" s="15"/>
      <c r="QDC42" s="122"/>
      <c r="QDD42" s="123"/>
      <c r="QDE42" s="106"/>
      <c r="QDF42" s="123"/>
      <c r="QDN42" s="125"/>
      <c r="QDQ42" s="15"/>
      <c r="QDR42" s="15"/>
      <c r="QDX42" s="122"/>
      <c r="QDY42" s="123"/>
      <c r="QDZ42" s="106"/>
      <c r="QEA42" s="123"/>
      <c r="QEI42" s="125"/>
      <c r="QEL42" s="15"/>
      <c r="QEM42" s="15"/>
      <c r="QES42" s="122"/>
      <c r="QET42" s="123"/>
      <c r="QEU42" s="106"/>
      <c r="QEV42" s="123"/>
      <c r="QFD42" s="125"/>
      <c r="QFG42" s="15"/>
      <c r="QFH42" s="15"/>
      <c r="QFN42" s="122"/>
      <c r="QFO42" s="123"/>
      <c r="QFP42" s="106"/>
      <c r="QFQ42" s="123"/>
      <c r="QFY42" s="125"/>
      <c r="QGB42" s="15"/>
      <c r="QGC42" s="15"/>
      <c r="QGI42" s="122"/>
      <c r="QGJ42" s="123"/>
      <c r="QGK42" s="106"/>
      <c r="QGL42" s="123"/>
      <c r="QGT42" s="125"/>
      <c r="QGW42" s="15"/>
      <c r="QGX42" s="15"/>
      <c r="QHD42" s="122"/>
      <c r="QHE42" s="123"/>
      <c r="QHF42" s="106"/>
      <c r="QHG42" s="123"/>
      <c r="QHO42" s="125"/>
      <c r="QHR42" s="15"/>
      <c r="QHS42" s="15"/>
      <c r="QHY42" s="122"/>
      <c r="QHZ42" s="123"/>
      <c r="QIA42" s="106"/>
      <c r="QIB42" s="123"/>
      <c r="QIJ42" s="125"/>
      <c r="QIM42" s="15"/>
      <c r="QIN42" s="15"/>
      <c r="QIT42" s="122"/>
      <c r="QIU42" s="123"/>
      <c r="QIV42" s="106"/>
      <c r="QIW42" s="123"/>
      <c r="QJE42" s="125"/>
      <c r="QJH42" s="15"/>
      <c r="QJI42" s="15"/>
      <c r="QJO42" s="122"/>
      <c r="QJP42" s="123"/>
      <c r="QJQ42" s="106"/>
      <c r="QJR42" s="123"/>
      <c r="QJZ42" s="125"/>
      <c r="QKC42" s="15"/>
      <c r="QKD42" s="15"/>
      <c r="QKJ42" s="122"/>
      <c r="QKK42" s="123"/>
      <c r="QKL42" s="106"/>
      <c r="QKM42" s="123"/>
      <c r="QKU42" s="125"/>
      <c r="QKX42" s="15"/>
      <c r="QKY42" s="15"/>
      <c r="QLE42" s="122"/>
      <c r="QLF42" s="123"/>
      <c r="QLG42" s="106"/>
      <c r="QLH42" s="123"/>
      <c r="QLP42" s="125"/>
      <c r="QLS42" s="15"/>
      <c r="QLT42" s="15"/>
      <c r="QLZ42" s="122"/>
      <c r="QMA42" s="123"/>
      <c r="QMB42" s="106"/>
      <c r="QMC42" s="123"/>
      <c r="QMK42" s="125"/>
      <c r="QMN42" s="15"/>
      <c r="QMO42" s="15"/>
      <c r="QMU42" s="122"/>
      <c r="QMV42" s="123"/>
      <c r="QMW42" s="106"/>
      <c r="QMX42" s="123"/>
      <c r="QNF42" s="125"/>
      <c r="QNI42" s="15"/>
      <c r="QNJ42" s="15"/>
      <c r="QNP42" s="122"/>
      <c r="QNQ42" s="123"/>
      <c r="QNR42" s="106"/>
      <c r="QNS42" s="123"/>
      <c r="QOA42" s="125"/>
      <c r="QOD42" s="15"/>
      <c r="QOE42" s="15"/>
      <c r="QOK42" s="122"/>
      <c r="QOL42" s="123"/>
      <c r="QOM42" s="106"/>
      <c r="QON42" s="123"/>
      <c r="QOV42" s="125"/>
      <c r="QOY42" s="15"/>
      <c r="QOZ42" s="15"/>
      <c r="QPF42" s="122"/>
      <c r="QPG42" s="123"/>
      <c r="QPH42" s="106"/>
      <c r="QPI42" s="123"/>
      <c r="QPQ42" s="125"/>
      <c r="QPT42" s="15"/>
      <c r="QPU42" s="15"/>
      <c r="QQA42" s="122"/>
      <c r="QQB42" s="123"/>
      <c r="QQC42" s="106"/>
      <c r="QQD42" s="123"/>
      <c r="QQL42" s="125"/>
      <c r="QQO42" s="15"/>
      <c r="QQP42" s="15"/>
      <c r="QQV42" s="122"/>
      <c r="QQW42" s="123"/>
      <c r="QQX42" s="106"/>
      <c r="QQY42" s="123"/>
      <c r="QRG42" s="125"/>
      <c r="QRJ42" s="15"/>
      <c r="QRK42" s="15"/>
      <c r="QRQ42" s="122"/>
      <c r="QRR42" s="123"/>
      <c r="QRS42" s="106"/>
      <c r="QRT42" s="123"/>
      <c r="QSB42" s="125"/>
      <c r="QSE42" s="15"/>
      <c r="QSF42" s="15"/>
      <c r="QSL42" s="122"/>
      <c r="QSM42" s="123"/>
      <c r="QSN42" s="106"/>
      <c r="QSO42" s="123"/>
      <c r="QSW42" s="125"/>
      <c r="QSZ42" s="15"/>
      <c r="QTA42" s="15"/>
      <c r="QTG42" s="122"/>
      <c r="QTH42" s="123"/>
      <c r="QTI42" s="106"/>
      <c r="QTJ42" s="123"/>
      <c r="QTR42" s="125"/>
      <c r="QTU42" s="15"/>
      <c r="QTV42" s="15"/>
      <c r="QUB42" s="122"/>
      <c r="QUC42" s="123"/>
      <c r="QUD42" s="106"/>
      <c r="QUE42" s="123"/>
      <c r="QUM42" s="125"/>
      <c r="QUP42" s="15"/>
      <c r="QUQ42" s="15"/>
      <c r="QUW42" s="122"/>
      <c r="QUX42" s="123"/>
      <c r="QUY42" s="106"/>
      <c r="QUZ42" s="123"/>
      <c r="QVH42" s="125"/>
      <c r="QVK42" s="15"/>
      <c r="QVL42" s="15"/>
      <c r="QVR42" s="122"/>
      <c r="QVS42" s="123"/>
      <c r="QVT42" s="106"/>
      <c r="QVU42" s="123"/>
      <c r="QWC42" s="125"/>
      <c r="QWF42" s="15"/>
      <c r="QWG42" s="15"/>
      <c r="QWM42" s="122"/>
      <c r="QWN42" s="123"/>
      <c r="QWO42" s="106"/>
      <c r="QWP42" s="123"/>
      <c r="QWX42" s="125"/>
      <c r="QXA42" s="15"/>
      <c r="QXB42" s="15"/>
      <c r="QXH42" s="122"/>
      <c r="QXI42" s="123"/>
      <c r="QXJ42" s="106"/>
      <c r="QXK42" s="123"/>
      <c r="QXS42" s="125"/>
      <c r="QXV42" s="15"/>
      <c r="QXW42" s="15"/>
      <c r="QYC42" s="122"/>
      <c r="QYD42" s="123"/>
      <c r="QYE42" s="106"/>
      <c r="QYF42" s="123"/>
      <c r="QYN42" s="125"/>
      <c r="QYQ42" s="15"/>
      <c r="QYR42" s="15"/>
      <c r="QYX42" s="122"/>
      <c r="QYY42" s="123"/>
      <c r="QYZ42" s="106"/>
      <c r="QZA42" s="123"/>
      <c r="QZI42" s="125"/>
      <c r="QZL42" s="15"/>
      <c r="QZM42" s="15"/>
      <c r="QZS42" s="122"/>
      <c r="QZT42" s="123"/>
      <c r="QZU42" s="106"/>
      <c r="QZV42" s="123"/>
      <c r="RAD42" s="125"/>
      <c r="RAG42" s="15"/>
      <c r="RAH42" s="15"/>
      <c r="RAN42" s="122"/>
      <c r="RAO42" s="123"/>
      <c r="RAP42" s="106"/>
      <c r="RAQ42" s="123"/>
      <c r="RAY42" s="125"/>
      <c r="RBB42" s="15"/>
      <c r="RBC42" s="15"/>
      <c r="RBI42" s="122"/>
      <c r="RBJ42" s="123"/>
      <c r="RBK42" s="106"/>
      <c r="RBL42" s="123"/>
      <c r="RBT42" s="125"/>
      <c r="RBW42" s="15"/>
      <c r="RBX42" s="15"/>
      <c r="RCD42" s="122"/>
      <c r="RCE42" s="123"/>
      <c r="RCF42" s="106"/>
      <c r="RCG42" s="123"/>
      <c r="RCO42" s="125"/>
      <c r="RCR42" s="15"/>
      <c r="RCS42" s="15"/>
      <c r="RCY42" s="122"/>
      <c r="RCZ42" s="123"/>
      <c r="RDA42" s="106"/>
      <c r="RDB42" s="123"/>
      <c r="RDJ42" s="125"/>
      <c r="RDM42" s="15"/>
      <c r="RDN42" s="15"/>
      <c r="RDT42" s="122"/>
      <c r="RDU42" s="123"/>
      <c r="RDV42" s="106"/>
      <c r="RDW42" s="123"/>
      <c r="REE42" s="125"/>
      <c r="REH42" s="15"/>
      <c r="REI42" s="15"/>
      <c r="REO42" s="122"/>
      <c r="REP42" s="123"/>
      <c r="REQ42" s="106"/>
      <c r="RER42" s="123"/>
      <c r="REZ42" s="125"/>
      <c r="RFC42" s="15"/>
      <c r="RFD42" s="15"/>
      <c r="RFJ42" s="122"/>
      <c r="RFK42" s="123"/>
      <c r="RFL42" s="106"/>
      <c r="RFM42" s="123"/>
      <c r="RFU42" s="125"/>
      <c r="RFX42" s="15"/>
      <c r="RFY42" s="15"/>
      <c r="RGE42" s="122"/>
      <c r="RGF42" s="123"/>
      <c r="RGG42" s="106"/>
      <c r="RGH42" s="123"/>
      <c r="RGP42" s="125"/>
      <c r="RGS42" s="15"/>
      <c r="RGT42" s="15"/>
      <c r="RGZ42" s="122"/>
      <c r="RHA42" s="123"/>
      <c r="RHB42" s="106"/>
      <c r="RHC42" s="123"/>
      <c r="RHK42" s="125"/>
      <c r="RHN42" s="15"/>
      <c r="RHO42" s="15"/>
      <c r="RHU42" s="122"/>
      <c r="RHV42" s="123"/>
      <c r="RHW42" s="106"/>
      <c r="RHX42" s="123"/>
      <c r="RIF42" s="125"/>
      <c r="RII42" s="15"/>
      <c r="RIJ42" s="15"/>
      <c r="RIP42" s="122"/>
      <c r="RIQ42" s="123"/>
      <c r="RIR42" s="106"/>
      <c r="RIS42" s="123"/>
      <c r="RJA42" s="125"/>
      <c r="RJD42" s="15"/>
      <c r="RJE42" s="15"/>
      <c r="RJK42" s="122"/>
      <c r="RJL42" s="123"/>
      <c r="RJM42" s="106"/>
      <c r="RJN42" s="123"/>
      <c r="RJV42" s="125"/>
      <c r="RJY42" s="15"/>
      <c r="RJZ42" s="15"/>
      <c r="RKF42" s="122"/>
      <c r="RKG42" s="123"/>
      <c r="RKH42" s="106"/>
      <c r="RKI42" s="123"/>
      <c r="RKQ42" s="125"/>
      <c r="RKT42" s="15"/>
      <c r="RKU42" s="15"/>
      <c r="RLA42" s="122"/>
      <c r="RLB42" s="123"/>
      <c r="RLC42" s="106"/>
      <c r="RLD42" s="123"/>
      <c r="RLL42" s="125"/>
      <c r="RLO42" s="15"/>
      <c r="RLP42" s="15"/>
      <c r="RLV42" s="122"/>
      <c r="RLW42" s="123"/>
      <c r="RLX42" s="106"/>
      <c r="RLY42" s="123"/>
      <c r="RMG42" s="125"/>
      <c r="RMJ42" s="15"/>
      <c r="RMK42" s="15"/>
      <c r="RMQ42" s="122"/>
      <c r="RMR42" s="123"/>
      <c r="RMS42" s="106"/>
      <c r="RMT42" s="123"/>
      <c r="RNB42" s="125"/>
      <c r="RNE42" s="15"/>
      <c r="RNF42" s="15"/>
      <c r="RNL42" s="122"/>
      <c r="RNM42" s="123"/>
      <c r="RNN42" s="106"/>
      <c r="RNO42" s="123"/>
      <c r="RNW42" s="125"/>
      <c r="RNZ42" s="15"/>
      <c r="ROA42" s="15"/>
      <c r="ROG42" s="122"/>
      <c r="ROH42" s="123"/>
      <c r="ROI42" s="106"/>
      <c r="ROJ42" s="123"/>
      <c r="ROR42" s="125"/>
      <c r="ROU42" s="15"/>
      <c r="ROV42" s="15"/>
      <c r="RPB42" s="122"/>
      <c r="RPC42" s="123"/>
      <c r="RPD42" s="106"/>
      <c r="RPE42" s="123"/>
      <c r="RPM42" s="125"/>
      <c r="RPP42" s="15"/>
      <c r="RPQ42" s="15"/>
      <c r="RPW42" s="122"/>
      <c r="RPX42" s="123"/>
      <c r="RPY42" s="106"/>
      <c r="RPZ42" s="123"/>
      <c r="RQH42" s="125"/>
      <c r="RQK42" s="15"/>
      <c r="RQL42" s="15"/>
      <c r="RQR42" s="122"/>
      <c r="RQS42" s="123"/>
      <c r="RQT42" s="106"/>
      <c r="RQU42" s="123"/>
      <c r="RRC42" s="125"/>
      <c r="RRF42" s="15"/>
      <c r="RRG42" s="15"/>
      <c r="RRM42" s="122"/>
      <c r="RRN42" s="123"/>
      <c r="RRO42" s="106"/>
      <c r="RRP42" s="123"/>
      <c r="RRX42" s="125"/>
      <c r="RSA42" s="15"/>
      <c r="RSB42" s="15"/>
      <c r="RSH42" s="122"/>
      <c r="RSI42" s="123"/>
      <c r="RSJ42" s="106"/>
      <c r="RSK42" s="123"/>
      <c r="RSS42" s="125"/>
      <c r="RSV42" s="15"/>
      <c r="RSW42" s="15"/>
      <c r="RTC42" s="122"/>
      <c r="RTD42" s="123"/>
      <c r="RTE42" s="106"/>
      <c r="RTF42" s="123"/>
      <c r="RTN42" s="125"/>
      <c r="RTQ42" s="15"/>
      <c r="RTR42" s="15"/>
      <c r="RTX42" s="122"/>
      <c r="RTY42" s="123"/>
      <c r="RTZ42" s="106"/>
      <c r="RUA42" s="123"/>
      <c r="RUI42" s="125"/>
      <c r="RUL42" s="15"/>
      <c r="RUM42" s="15"/>
      <c r="RUS42" s="122"/>
      <c r="RUT42" s="123"/>
      <c r="RUU42" s="106"/>
      <c r="RUV42" s="123"/>
      <c r="RVD42" s="125"/>
      <c r="RVG42" s="15"/>
      <c r="RVH42" s="15"/>
      <c r="RVN42" s="122"/>
      <c r="RVO42" s="123"/>
      <c r="RVP42" s="106"/>
      <c r="RVQ42" s="123"/>
      <c r="RVY42" s="125"/>
      <c r="RWB42" s="15"/>
      <c r="RWC42" s="15"/>
      <c r="RWI42" s="122"/>
      <c r="RWJ42" s="123"/>
      <c r="RWK42" s="106"/>
      <c r="RWL42" s="123"/>
      <c r="RWT42" s="125"/>
      <c r="RWW42" s="15"/>
      <c r="RWX42" s="15"/>
      <c r="RXD42" s="122"/>
      <c r="RXE42" s="123"/>
      <c r="RXF42" s="106"/>
      <c r="RXG42" s="123"/>
      <c r="RXO42" s="125"/>
      <c r="RXR42" s="15"/>
      <c r="RXS42" s="15"/>
      <c r="RXY42" s="122"/>
      <c r="RXZ42" s="123"/>
      <c r="RYA42" s="106"/>
      <c r="RYB42" s="123"/>
      <c r="RYJ42" s="125"/>
      <c r="RYM42" s="15"/>
      <c r="RYN42" s="15"/>
      <c r="RYT42" s="122"/>
      <c r="RYU42" s="123"/>
      <c r="RYV42" s="106"/>
      <c r="RYW42" s="123"/>
      <c r="RZE42" s="125"/>
      <c r="RZH42" s="15"/>
      <c r="RZI42" s="15"/>
      <c r="RZO42" s="122"/>
      <c r="RZP42" s="123"/>
      <c r="RZQ42" s="106"/>
      <c r="RZR42" s="123"/>
      <c r="RZZ42" s="125"/>
      <c r="SAC42" s="15"/>
      <c r="SAD42" s="15"/>
      <c r="SAJ42" s="122"/>
      <c r="SAK42" s="123"/>
      <c r="SAL42" s="106"/>
      <c r="SAM42" s="123"/>
      <c r="SAU42" s="125"/>
      <c r="SAX42" s="15"/>
      <c r="SAY42" s="15"/>
      <c r="SBE42" s="122"/>
      <c r="SBF42" s="123"/>
      <c r="SBG42" s="106"/>
      <c r="SBH42" s="123"/>
      <c r="SBP42" s="125"/>
      <c r="SBS42" s="15"/>
      <c r="SBT42" s="15"/>
      <c r="SBZ42" s="122"/>
      <c r="SCA42" s="123"/>
      <c r="SCB42" s="106"/>
      <c r="SCC42" s="123"/>
      <c r="SCK42" s="125"/>
      <c r="SCN42" s="15"/>
      <c r="SCO42" s="15"/>
      <c r="SCU42" s="122"/>
      <c r="SCV42" s="123"/>
      <c r="SCW42" s="106"/>
      <c r="SCX42" s="123"/>
      <c r="SDF42" s="125"/>
      <c r="SDI42" s="15"/>
      <c r="SDJ42" s="15"/>
      <c r="SDP42" s="122"/>
      <c r="SDQ42" s="123"/>
      <c r="SDR42" s="106"/>
      <c r="SDS42" s="123"/>
      <c r="SEA42" s="125"/>
      <c r="SED42" s="15"/>
      <c r="SEE42" s="15"/>
      <c r="SEK42" s="122"/>
      <c r="SEL42" s="123"/>
      <c r="SEM42" s="106"/>
      <c r="SEN42" s="123"/>
      <c r="SEV42" s="125"/>
      <c r="SEY42" s="15"/>
      <c r="SEZ42" s="15"/>
      <c r="SFF42" s="122"/>
      <c r="SFG42" s="123"/>
      <c r="SFH42" s="106"/>
      <c r="SFI42" s="123"/>
      <c r="SFQ42" s="125"/>
      <c r="SFT42" s="15"/>
      <c r="SFU42" s="15"/>
      <c r="SGA42" s="122"/>
      <c r="SGB42" s="123"/>
      <c r="SGC42" s="106"/>
      <c r="SGD42" s="123"/>
      <c r="SGL42" s="125"/>
      <c r="SGO42" s="15"/>
      <c r="SGP42" s="15"/>
      <c r="SGV42" s="122"/>
      <c r="SGW42" s="123"/>
      <c r="SGX42" s="106"/>
      <c r="SGY42" s="123"/>
      <c r="SHG42" s="125"/>
      <c r="SHJ42" s="15"/>
      <c r="SHK42" s="15"/>
      <c r="SHQ42" s="122"/>
      <c r="SHR42" s="123"/>
      <c r="SHS42" s="106"/>
      <c r="SHT42" s="123"/>
      <c r="SIB42" s="125"/>
      <c r="SIE42" s="15"/>
      <c r="SIF42" s="15"/>
      <c r="SIL42" s="122"/>
      <c r="SIM42" s="123"/>
      <c r="SIN42" s="106"/>
      <c r="SIO42" s="123"/>
      <c r="SIW42" s="125"/>
      <c r="SIZ42" s="15"/>
      <c r="SJA42" s="15"/>
      <c r="SJG42" s="122"/>
      <c r="SJH42" s="123"/>
      <c r="SJI42" s="106"/>
      <c r="SJJ42" s="123"/>
      <c r="SJR42" s="125"/>
      <c r="SJU42" s="15"/>
      <c r="SJV42" s="15"/>
      <c r="SKB42" s="122"/>
      <c r="SKC42" s="123"/>
      <c r="SKD42" s="106"/>
      <c r="SKE42" s="123"/>
      <c r="SKM42" s="125"/>
      <c r="SKP42" s="15"/>
      <c r="SKQ42" s="15"/>
      <c r="SKW42" s="122"/>
      <c r="SKX42" s="123"/>
      <c r="SKY42" s="106"/>
      <c r="SKZ42" s="123"/>
      <c r="SLH42" s="125"/>
      <c r="SLK42" s="15"/>
      <c r="SLL42" s="15"/>
      <c r="SLR42" s="122"/>
      <c r="SLS42" s="123"/>
      <c r="SLT42" s="106"/>
      <c r="SLU42" s="123"/>
      <c r="SMC42" s="125"/>
      <c r="SMF42" s="15"/>
      <c r="SMG42" s="15"/>
      <c r="SMM42" s="122"/>
      <c r="SMN42" s="123"/>
      <c r="SMO42" s="106"/>
      <c r="SMP42" s="123"/>
      <c r="SMX42" s="125"/>
      <c r="SNA42" s="15"/>
      <c r="SNB42" s="15"/>
      <c r="SNH42" s="122"/>
      <c r="SNI42" s="123"/>
      <c r="SNJ42" s="106"/>
      <c r="SNK42" s="123"/>
      <c r="SNS42" s="125"/>
      <c r="SNV42" s="15"/>
      <c r="SNW42" s="15"/>
      <c r="SOC42" s="122"/>
      <c r="SOD42" s="123"/>
      <c r="SOE42" s="106"/>
      <c r="SOF42" s="123"/>
      <c r="SON42" s="125"/>
      <c r="SOQ42" s="15"/>
      <c r="SOR42" s="15"/>
      <c r="SOX42" s="122"/>
      <c r="SOY42" s="123"/>
      <c r="SOZ42" s="106"/>
      <c r="SPA42" s="123"/>
      <c r="SPI42" s="125"/>
      <c r="SPL42" s="15"/>
      <c r="SPM42" s="15"/>
      <c r="SPS42" s="122"/>
      <c r="SPT42" s="123"/>
      <c r="SPU42" s="106"/>
      <c r="SPV42" s="123"/>
      <c r="SQD42" s="125"/>
      <c r="SQG42" s="15"/>
      <c r="SQH42" s="15"/>
      <c r="SQN42" s="122"/>
      <c r="SQO42" s="123"/>
      <c r="SQP42" s="106"/>
      <c r="SQQ42" s="123"/>
      <c r="SQY42" s="125"/>
      <c r="SRB42" s="15"/>
      <c r="SRC42" s="15"/>
      <c r="SRI42" s="122"/>
      <c r="SRJ42" s="123"/>
      <c r="SRK42" s="106"/>
      <c r="SRL42" s="123"/>
      <c r="SRT42" s="125"/>
      <c r="SRW42" s="15"/>
      <c r="SRX42" s="15"/>
      <c r="SSD42" s="122"/>
      <c r="SSE42" s="123"/>
      <c r="SSF42" s="106"/>
      <c r="SSG42" s="123"/>
      <c r="SSO42" s="125"/>
      <c r="SSR42" s="15"/>
      <c r="SSS42" s="15"/>
      <c r="SSY42" s="122"/>
      <c r="SSZ42" s="123"/>
      <c r="STA42" s="106"/>
      <c r="STB42" s="123"/>
      <c r="STJ42" s="125"/>
      <c r="STM42" s="15"/>
      <c r="STN42" s="15"/>
      <c r="STT42" s="122"/>
      <c r="STU42" s="123"/>
      <c r="STV42" s="106"/>
      <c r="STW42" s="123"/>
      <c r="SUE42" s="125"/>
      <c r="SUH42" s="15"/>
      <c r="SUI42" s="15"/>
      <c r="SUO42" s="122"/>
      <c r="SUP42" s="123"/>
      <c r="SUQ42" s="106"/>
      <c r="SUR42" s="123"/>
      <c r="SUZ42" s="125"/>
      <c r="SVC42" s="15"/>
      <c r="SVD42" s="15"/>
      <c r="SVJ42" s="122"/>
      <c r="SVK42" s="123"/>
      <c r="SVL42" s="106"/>
      <c r="SVM42" s="123"/>
      <c r="SVU42" s="125"/>
      <c r="SVX42" s="15"/>
      <c r="SVY42" s="15"/>
      <c r="SWE42" s="122"/>
      <c r="SWF42" s="123"/>
      <c r="SWG42" s="106"/>
      <c r="SWH42" s="123"/>
      <c r="SWP42" s="125"/>
      <c r="SWS42" s="15"/>
      <c r="SWT42" s="15"/>
      <c r="SWZ42" s="122"/>
      <c r="SXA42" s="123"/>
      <c r="SXB42" s="106"/>
      <c r="SXC42" s="123"/>
      <c r="SXK42" s="125"/>
      <c r="SXN42" s="15"/>
      <c r="SXO42" s="15"/>
      <c r="SXU42" s="122"/>
      <c r="SXV42" s="123"/>
      <c r="SXW42" s="106"/>
      <c r="SXX42" s="123"/>
      <c r="SYF42" s="125"/>
      <c r="SYI42" s="15"/>
      <c r="SYJ42" s="15"/>
      <c r="SYP42" s="122"/>
      <c r="SYQ42" s="123"/>
      <c r="SYR42" s="106"/>
      <c r="SYS42" s="123"/>
      <c r="SZA42" s="125"/>
      <c r="SZD42" s="15"/>
      <c r="SZE42" s="15"/>
      <c r="SZK42" s="122"/>
      <c r="SZL42" s="123"/>
      <c r="SZM42" s="106"/>
      <c r="SZN42" s="123"/>
      <c r="SZV42" s="125"/>
      <c r="SZY42" s="15"/>
      <c r="SZZ42" s="15"/>
      <c r="TAF42" s="122"/>
      <c r="TAG42" s="123"/>
      <c r="TAH42" s="106"/>
      <c r="TAI42" s="123"/>
      <c r="TAQ42" s="125"/>
      <c r="TAT42" s="15"/>
      <c r="TAU42" s="15"/>
      <c r="TBA42" s="122"/>
      <c r="TBB42" s="123"/>
      <c r="TBC42" s="106"/>
      <c r="TBD42" s="123"/>
      <c r="TBL42" s="125"/>
      <c r="TBO42" s="15"/>
      <c r="TBP42" s="15"/>
      <c r="TBV42" s="122"/>
      <c r="TBW42" s="123"/>
      <c r="TBX42" s="106"/>
      <c r="TBY42" s="123"/>
      <c r="TCG42" s="125"/>
      <c r="TCJ42" s="15"/>
      <c r="TCK42" s="15"/>
      <c r="TCQ42" s="122"/>
      <c r="TCR42" s="123"/>
      <c r="TCS42" s="106"/>
      <c r="TCT42" s="123"/>
      <c r="TDB42" s="125"/>
      <c r="TDE42" s="15"/>
      <c r="TDF42" s="15"/>
      <c r="TDL42" s="122"/>
      <c r="TDM42" s="123"/>
      <c r="TDN42" s="106"/>
      <c r="TDO42" s="123"/>
      <c r="TDW42" s="125"/>
      <c r="TDZ42" s="15"/>
      <c r="TEA42" s="15"/>
      <c r="TEG42" s="122"/>
      <c r="TEH42" s="123"/>
      <c r="TEI42" s="106"/>
      <c r="TEJ42" s="123"/>
      <c r="TER42" s="125"/>
      <c r="TEU42" s="15"/>
      <c r="TEV42" s="15"/>
      <c r="TFB42" s="122"/>
      <c r="TFC42" s="123"/>
      <c r="TFD42" s="106"/>
      <c r="TFE42" s="123"/>
      <c r="TFM42" s="125"/>
      <c r="TFP42" s="15"/>
      <c r="TFQ42" s="15"/>
      <c r="TFW42" s="122"/>
      <c r="TFX42" s="123"/>
      <c r="TFY42" s="106"/>
      <c r="TFZ42" s="123"/>
      <c r="TGH42" s="125"/>
      <c r="TGK42" s="15"/>
      <c r="TGL42" s="15"/>
      <c r="TGR42" s="122"/>
      <c r="TGS42" s="123"/>
      <c r="TGT42" s="106"/>
      <c r="TGU42" s="123"/>
      <c r="THC42" s="125"/>
      <c r="THF42" s="15"/>
      <c r="THG42" s="15"/>
      <c r="THM42" s="122"/>
      <c r="THN42" s="123"/>
      <c r="THO42" s="106"/>
      <c r="THP42" s="123"/>
      <c r="THX42" s="125"/>
      <c r="TIA42" s="15"/>
      <c r="TIB42" s="15"/>
      <c r="TIH42" s="122"/>
      <c r="TII42" s="123"/>
      <c r="TIJ42" s="106"/>
      <c r="TIK42" s="123"/>
      <c r="TIS42" s="125"/>
      <c r="TIV42" s="15"/>
      <c r="TIW42" s="15"/>
      <c r="TJC42" s="122"/>
      <c r="TJD42" s="123"/>
      <c r="TJE42" s="106"/>
      <c r="TJF42" s="123"/>
      <c r="TJN42" s="125"/>
      <c r="TJQ42" s="15"/>
      <c r="TJR42" s="15"/>
      <c r="TJX42" s="122"/>
      <c r="TJY42" s="123"/>
      <c r="TJZ42" s="106"/>
      <c r="TKA42" s="123"/>
      <c r="TKI42" s="125"/>
      <c r="TKL42" s="15"/>
      <c r="TKM42" s="15"/>
      <c r="TKS42" s="122"/>
      <c r="TKT42" s="123"/>
      <c r="TKU42" s="106"/>
      <c r="TKV42" s="123"/>
      <c r="TLD42" s="125"/>
      <c r="TLG42" s="15"/>
      <c r="TLH42" s="15"/>
      <c r="TLN42" s="122"/>
      <c r="TLO42" s="123"/>
      <c r="TLP42" s="106"/>
      <c r="TLQ42" s="123"/>
      <c r="TLY42" s="125"/>
      <c r="TMB42" s="15"/>
      <c r="TMC42" s="15"/>
      <c r="TMI42" s="122"/>
      <c r="TMJ42" s="123"/>
      <c r="TMK42" s="106"/>
      <c r="TML42" s="123"/>
      <c r="TMT42" s="125"/>
      <c r="TMW42" s="15"/>
      <c r="TMX42" s="15"/>
      <c r="TND42" s="122"/>
      <c r="TNE42" s="123"/>
      <c r="TNF42" s="106"/>
      <c r="TNG42" s="123"/>
      <c r="TNO42" s="125"/>
      <c r="TNR42" s="15"/>
      <c r="TNS42" s="15"/>
      <c r="TNY42" s="122"/>
      <c r="TNZ42" s="123"/>
      <c r="TOA42" s="106"/>
      <c r="TOB42" s="123"/>
      <c r="TOJ42" s="125"/>
      <c r="TOM42" s="15"/>
      <c r="TON42" s="15"/>
      <c r="TOT42" s="122"/>
      <c r="TOU42" s="123"/>
      <c r="TOV42" s="106"/>
      <c r="TOW42" s="123"/>
      <c r="TPE42" s="125"/>
      <c r="TPH42" s="15"/>
      <c r="TPI42" s="15"/>
      <c r="TPO42" s="122"/>
      <c r="TPP42" s="123"/>
      <c r="TPQ42" s="106"/>
      <c r="TPR42" s="123"/>
      <c r="TPZ42" s="125"/>
      <c r="TQC42" s="15"/>
      <c r="TQD42" s="15"/>
      <c r="TQJ42" s="122"/>
      <c r="TQK42" s="123"/>
      <c r="TQL42" s="106"/>
      <c r="TQM42" s="123"/>
      <c r="TQU42" s="125"/>
      <c r="TQX42" s="15"/>
      <c r="TQY42" s="15"/>
      <c r="TRE42" s="122"/>
      <c r="TRF42" s="123"/>
      <c r="TRG42" s="106"/>
      <c r="TRH42" s="123"/>
      <c r="TRP42" s="125"/>
      <c r="TRS42" s="15"/>
      <c r="TRT42" s="15"/>
      <c r="TRZ42" s="122"/>
      <c r="TSA42" s="123"/>
      <c r="TSB42" s="106"/>
      <c r="TSC42" s="123"/>
      <c r="TSK42" s="125"/>
      <c r="TSN42" s="15"/>
      <c r="TSO42" s="15"/>
      <c r="TSU42" s="122"/>
      <c r="TSV42" s="123"/>
      <c r="TSW42" s="106"/>
      <c r="TSX42" s="123"/>
      <c r="TTF42" s="125"/>
      <c r="TTI42" s="15"/>
      <c r="TTJ42" s="15"/>
      <c r="TTP42" s="122"/>
      <c r="TTQ42" s="123"/>
      <c r="TTR42" s="106"/>
      <c r="TTS42" s="123"/>
      <c r="TUA42" s="125"/>
      <c r="TUD42" s="15"/>
      <c r="TUE42" s="15"/>
      <c r="TUK42" s="122"/>
      <c r="TUL42" s="123"/>
      <c r="TUM42" s="106"/>
      <c r="TUN42" s="123"/>
      <c r="TUV42" s="125"/>
      <c r="TUY42" s="15"/>
      <c r="TUZ42" s="15"/>
      <c r="TVF42" s="122"/>
      <c r="TVG42" s="123"/>
      <c r="TVH42" s="106"/>
      <c r="TVI42" s="123"/>
      <c r="TVQ42" s="125"/>
      <c r="TVT42" s="15"/>
      <c r="TVU42" s="15"/>
      <c r="TWA42" s="122"/>
      <c r="TWB42" s="123"/>
      <c r="TWC42" s="106"/>
      <c r="TWD42" s="123"/>
      <c r="TWL42" s="125"/>
      <c r="TWO42" s="15"/>
      <c r="TWP42" s="15"/>
      <c r="TWV42" s="122"/>
      <c r="TWW42" s="123"/>
      <c r="TWX42" s="106"/>
      <c r="TWY42" s="123"/>
      <c r="TXG42" s="125"/>
      <c r="TXJ42" s="15"/>
      <c r="TXK42" s="15"/>
      <c r="TXQ42" s="122"/>
      <c r="TXR42" s="123"/>
      <c r="TXS42" s="106"/>
      <c r="TXT42" s="123"/>
      <c r="TYB42" s="125"/>
      <c r="TYE42" s="15"/>
      <c r="TYF42" s="15"/>
      <c r="TYL42" s="122"/>
      <c r="TYM42" s="123"/>
      <c r="TYN42" s="106"/>
      <c r="TYO42" s="123"/>
      <c r="TYW42" s="125"/>
      <c r="TYZ42" s="15"/>
      <c r="TZA42" s="15"/>
      <c r="TZG42" s="122"/>
      <c r="TZH42" s="123"/>
      <c r="TZI42" s="106"/>
      <c r="TZJ42" s="123"/>
      <c r="TZR42" s="125"/>
      <c r="TZU42" s="15"/>
      <c r="TZV42" s="15"/>
      <c r="UAB42" s="122"/>
      <c r="UAC42" s="123"/>
      <c r="UAD42" s="106"/>
      <c r="UAE42" s="123"/>
      <c r="UAM42" s="125"/>
      <c r="UAP42" s="15"/>
      <c r="UAQ42" s="15"/>
      <c r="UAW42" s="122"/>
      <c r="UAX42" s="123"/>
      <c r="UAY42" s="106"/>
      <c r="UAZ42" s="123"/>
      <c r="UBH42" s="125"/>
      <c r="UBK42" s="15"/>
      <c r="UBL42" s="15"/>
      <c r="UBR42" s="122"/>
      <c r="UBS42" s="123"/>
      <c r="UBT42" s="106"/>
      <c r="UBU42" s="123"/>
      <c r="UCC42" s="125"/>
      <c r="UCF42" s="15"/>
      <c r="UCG42" s="15"/>
      <c r="UCM42" s="122"/>
      <c r="UCN42" s="123"/>
      <c r="UCO42" s="106"/>
      <c r="UCP42" s="123"/>
      <c r="UCX42" s="125"/>
      <c r="UDA42" s="15"/>
      <c r="UDB42" s="15"/>
      <c r="UDH42" s="122"/>
      <c r="UDI42" s="123"/>
      <c r="UDJ42" s="106"/>
      <c r="UDK42" s="123"/>
      <c r="UDS42" s="125"/>
      <c r="UDV42" s="15"/>
      <c r="UDW42" s="15"/>
      <c r="UEC42" s="122"/>
      <c r="UED42" s="123"/>
      <c r="UEE42" s="106"/>
      <c r="UEF42" s="123"/>
      <c r="UEN42" s="125"/>
      <c r="UEQ42" s="15"/>
      <c r="UER42" s="15"/>
      <c r="UEX42" s="122"/>
      <c r="UEY42" s="123"/>
      <c r="UEZ42" s="106"/>
      <c r="UFA42" s="123"/>
      <c r="UFI42" s="125"/>
      <c r="UFL42" s="15"/>
      <c r="UFM42" s="15"/>
      <c r="UFS42" s="122"/>
      <c r="UFT42" s="123"/>
      <c r="UFU42" s="106"/>
      <c r="UFV42" s="123"/>
      <c r="UGD42" s="125"/>
      <c r="UGG42" s="15"/>
      <c r="UGH42" s="15"/>
      <c r="UGN42" s="122"/>
      <c r="UGO42" s="123"/>
      <c r="UGP42" s="106"/>
      <c r="UGQ42" s="123"/>
      <c r="UGY42" s="125"/>
      <c r="UHB42" s="15"/>
      <c r="UHC42" s="15"/>
      <c r="UHI42" s="122"/>
      <c r="UHJ42" s="123"/>
      <c r="UHK42" s="106"/>
      <c r="UHL42" s="123"/>
      <c r="UHT42" s="125"/>
      <c r="UHW42" s="15"/>
      <c r="UHX42" s="15"/>
      <c r="UID42" s="122"/>
      <c r="UIE42" s="123"/>
      <c r="UIF42" s="106"/>
      <c r="UIG42" s="123"/>
      <c r="UIO42" s="125"/>
      <c r="UIR42" s="15"/>
      <c r="UIS42" s="15"/>
      <c r="UIY42" s="122"/>
      <c r="UIZ42" s="123"/>
      <c r="UJA42" s="106"/>
      <c r="UJB42" s="123"/>
      <c r="UJJ42" s="125"/>
      <c r="UJM42" s="15"/>
      <c r="UJN42" s="15"/>
      <c r="UJT42" s="122"/>
      <c r="UJU42" s="123"/>
      <c r="UJV42" s="106"/>
      <c r="UJW42" s="123"/>
      <c r="UKE42" s="125"/>
      <c r="UKH42" s="15"/>
      <c r="UKI42" s="15"/>
      <c r="UKO42" s="122"/>
      <c r="UKP42" s="123"/>
      <c r="UKQ42" s="106"/>
      <c r="UKR42" s="123"/>
      <c r="UKZ42" s="125"/>
      <c r="ULC42" s="15"/>
      <c r="ULD42" s="15"/>
      <c r="ULJ42" s="122"/>
      <c r="ULK42" s="123"/>
      <c r="ULL42" s="106"/>
      <c r="ULM42" s="123"/>
      <c r="ULU42" s="125"/>
      <c r="ULX42" s="15"/>
      <c r="ULY42" s="15"/>
      <c r="UME42" s="122"/>
      <c r="UMF42" s="123"/>
      <c r="UMG42" s="106"/>
      <c r="UMH42" s="123"/>
      <c r="UMP42" s="125"/>
      <c r="UMS42" s="15"/>
      <c r="UMT42" s="15"/>
      <c r="UMZ42" s="122"/>
      <c r="UNA42" s="123"/>
      <c r="UNB42" s="106"/>
      <c r="UNC42" s="123"/>
      <c r="UNK42" s="125"/>
      <c r="UNN42" s="15"/>
      <c r="UNO42" s="15"/>
      <c r="UNU42" s="122"/>
      <c r="UNV42" s="123"/>
      <c r="UNW42" s="106"/>
      <c r="UNX42" s="123"/>
      <c r="UOF42" s="125"/>
      <c r="UOI42" s="15"/>
      <c r="UOJ42" s="15"/>
      <c r="UOP42" s="122"/>
      <c r="UOQ42" s="123"/>
      <c r="UOR42" s="106"/>
      <c r="UOS42" s="123"/>
      <c r="UPA42" s="125"/>
      <c r="UPD42" s="15"/>
      <c r="UPE42" s="15"/>
      <c r="UPK42" s="122"/>
      <c r="UPL42" s="123"/>
      <c r="UPM42" s="106"/>
      <c r="UPN42" s="123"/>
      <c r="UPV42" s="125"/>
      <c r="UPY42" s="15"/>
      <c r="UPZ42" s="15"/>
      <c r="UQF42" s="122"/>
      <c r="UQG42" s="123"/>
      <c r="UQH42" s="106"/>
      <c r="UQI42" s="123"/>
      <c r="UQQ42" s="125"/>
      <c r="UQT42" s="15"/>
      <c r="UQU42" s="15"/>
      <c r="URA42" s="122"/>
      <c r="URB42" s="123"/>
      <c r="URC42" s="106"/>
      <c r="URD42" s="123"/>
      <c r="URL42" s="125"/>
      <c r="URO42" s="15"/>
      <c r="URP42" s="15"/>
      <c r="URV42" s="122"/>
      <c r="URW42" s="123"/>
      <c r="URX42" s="106"/>
      <c r="URY42" s="123"/>
      <c r="USG42" s="125"/>
      <c r="USJ42" s="15"/>
      <c r="USK42" s="15"/>
      <c r="USQ42" s="122"/>
      <c r="USR42" s="123"/>
      <c r="USS42" s="106"/>
      <c r="UST42" s="123"/>
      <c r="UTB42" s="125"/>
      <c r="UTE42" s="15"/>
      <c r="UTF42" s="15"/>
      <c r="UTL42" s="122"/>
      <c r="UTM42" s="123"/>
      <c r="UTN42" s="106"/>
      <c r="UTO42" s="123"/>
      <c r="UTW42" s="125"/>
      <c r="UTZ42" s="15"/>
      <c r="UUA42" s="15"/>
      <c r="UUG42" s="122"/>
      <c r="UUH42" s="123"/>
      <c r="UUI42" s="106"/>
      <c r="UUJ42" s="123"/>
      <c r="UUR42" s="125"/>
      <c r="UUU42" s="15"/>
      <c r="UUV42" s="15"/>
      <c r="UVB42" s="122"/>
      <c r="UVC42" s="123"/>
      <c r="UVD42" s="106"/>
      <c r="UVE42" s="123"/>
      <c r="UVM42" s="125"/>
      <c r="UVP42" s="15"/>
      <c r="UVQ42" s="15"/>
      <c r="UVW42" s="122"/>
      <c r="UVX42" s="123"/>
      <c r="UVY42" s="106"/>
      <c r="UVZ42" s="123"/>
      <c r="UWH42" s="125"/>
      <c r="UWK42" s="15"/>
      <c r="UWL42" s="15"/>
      <c r="UWR42" s="122"/>
      <c r="UWS42" s="123"/>
      <c r="UWT42" s="106"/>
      <c r="UWU42" s="123"/>
      <c r="UXC42" s="125"/>
      <c r="UXF42" s="15"/>
      <c r="UXG42" s="15"/>
      <c r="UXM42" s="122"/>
      <c r="UXN42" s="123"/>
      <c r="UXO42" s="106"/>
      <c r="UXP42" s="123"/>
      <c r="UXX42" s="125"/>
      <c r="UYA42" s="15"/>
      <c r="UYB42" s="15"/>
      <c r="UYH42" s="122"/>
      <c r="UYI42" s="123"/>
      <c r="UYJ42" s="106"/>
      <c r="UYK42" s="123"/>
      <c r="UYS42" s="125"/>
      <c r="UYV42" s="15"/>
      <c r="UYW42" s="15"/>
      <c r="UZC42" s="122"/>
      <c r="UZD42" s="123"/>
      <c r="UZE42" s="106"/>
      <c r="UZF42" s="123"/>
      <c r="UZN42" s="125"/>
      <c r="UZQ42" s="15"/>
      <c r="UZR42" s="15"/>
      <c r="UZX42" s="122"/>
      <c r="UZY42" s="123"/>
      <c r="UZZ42" s="106"/>
      <c r="VAA42" s="123"/>
      <c r="VAI42" s="125"/>
      <c r="VAL42" s="15"/>
      <c r="VAM42" s="15"/>
      <c r="VAS42" s="122"/>
      <c r="VAT42" s="123"/>
      <c r="VAU42" s="106"/>
      <c r="VAV42" s="123"/>
      <c r="VBD42" s="125"/>
      <c r="VBG42" s="15"/>
      <c r="VBH42" s="15"/>
      <c r="VBN42" s="122"/>
      <c r="VBO42" s="123"/>
      <c r="VBP42" s="106"/>
      <c r="VBQ42" s="123"/>
      <c r="VBY42" s="125"/>
      <c r="VCB42" s="15"/>
      <c r="VCC42" s="15"/>
      <c r="VCI42" s="122"/>
      <c r="VCJ42" s="123"/>
      <c r="VCK42" s="106"/>
      <c r="VCL42" s="123"/>
      <c r="VCT42" s="125"/>
      <c r="VCW42" s="15"/>
      <c r="VCX42" s="15"/>
      <c r="VDD42" s="122"/>
      <c r="VDE42" s="123"/>
      <c r="VDF42" s="106"/>
      <c r="VDG42" s="123"/>
      <c r="VDO42" s="125"/>
      <c r="VDR42" s="15"/>
      <c r="VDS42" s="15"/>
      <c r="VDY42" s="122"/>
      <c r="VDZ42" s="123"/>
      <c r="VEA42" s="106"/>
      <c r="VEB42" s="123"/>
      <c r="VEJ42" s="125"/>
      <c r="VEM42" s="15"/>
      <c r="VEN42" s="15"/>
      <c r="VET42" s="122"/>
      <c r="VEU42" s="123"/>
      <c r="VEV42" s="106"/>
      <c r="VEW42" s="123"/>
      <c r="VFE42" s="125"/>
      <c r="VFH42" s="15"/>
      <c r="VFI42" s="15"/>
      <c r="VFO42" s="122"/>
      <c r="VFP42" s="123"/>
      <c r="VFQ42" s="106"/>
      <c r="VFR42" s="123"/>
      <c r="VFZ42" s="125"/>
      <c r="VGC42" s="15"/>
      <c r="VGD42" s="15"/>
      <c r="VGJ42" s="122"/>
      <c r="VGK42" s="123"/>
      <c r="VGL42" s="106"/>
      <c r="VGM42" s="123"/>
      <c r="VGU42" s="125"/>
      <c r="VGX42" s="15"/>
      <c r="VGY42" s="15"/>
      <c r="VHE42" s="122"/>
      <c r="VHF42" s="123"/>
      <c r="VHG42" s="106"/>
      <c r="VHH42" s="123"/>
      <c r="VHP42" s="125"/>
      <c r="VHS42" s="15"/>
      <c r="VHT42" s="15"/>
      <c r="VHZ42" s="122"/>
      <c r="VIA42" s="123"/>
      <c r="VIB42" s="106"/>
      <c r="VIC42" s="123"/>
      <c r="VIK42" s="125"/>
      <c r="VIN42" s="15"/>
      <c r="VIO42" s="15"/>
      <c r="VIU42" s="122"/>
      <c r="VIV42" s="123"/>
      <c r="VIW42" s="106"/>
      <c r="VIX42" s="123"/>
      <c r="VJF42" s="125"/>
      <c r="VJI42" s="15"/>
      <c r="VJJ42" s="15"/>
      <c r="VJP42" s="122"/>
      <c r="VJQ42" s="123"/>
      <c r="VJR42" s="106"/>
      <c r="VJS42" s="123"/>
      <c r="VKA42" s="125"/>
      <c r="VKD42" s="15"/>
      <c r="VKE42" s="15"/>
      <c r="VKK42" s="122"/>
      <c r="VKL42" s="123"/>
      <c r="VKM42" s="106"/>
      <c r="VKN42" s="123"/>
      <c r="VKV42" s="125"/>
      <c r="VKY42" s="15"/>
      <c r="VKZ42" s="15"/>
      <c r="VLF42" s="122"/>
      <c r="VLG42" s="123"/>
      <c r="VLH42" s="106"/>
      <c r="VLI42" s="123"/>
      <c r="VLQ42" s="125"/>
      <c r="VLT42" s="15"/>
      <c r="VLU42" s="15"/>
      <c r="VMA42" s="122"/>
      <c r="VMB42" s="123"/>
      <c r="VMC42" s="106"/>
      <c r="VMD42" s="123"/>
      <c r="VML42" s="125"/>
      <c r="VMO42" s="15"/>
      <c r="VMP42" s="15"/>
      <c r="VMV42" s="122"/>
      <c r="VMW42" s="123"/>
      <c r="VMX42" s="106"/>
      <c r="VMY42" s="123"/>
      <c r="VNG42" s="125"/>
      <c r="VNJ42" s="15"/>
      <c r="VNK42" s="15"/>
      <c r="VNQ42" s="122"/>
      <c r="VNR42" s="123"/>
      <c r="VNS42" s="106"/>
      <c r="VNT42" s="123"/>
      <c r="VOB42" s="125"/>
      <c r="VOE42" s="15"/>
      <c r="VOF42" s="15"/>
      <c r="VOL42" s="122"/>
      <c r="VOM42" s="123"/>
      <c r="VON42" s="106"/>
      <c r="VOO42" s="123"/>
      <c r="VOW42" s="125"/>
      <c r="VOZ42" s="15"/>
      <c r="VPA42" s="15"/>
      <c r="VPG42" s="122"/>
      <c r="VPH42" s="123"/>
      <c r="VPI42" s="106"/>
      <c r="VPJ42" s="123"/>
      <c r="VPR42" s="125"/>
      <c r="VPU42" s="15"/>
      <c r="VPV42" s="15"/>
      <c r="VQB42" s="122"/>
      <c r="VQC42" s="123"/>
      <c r="VQD42" s="106"/>
      <c r="VQE42" s="123"/>
      <c r="VQM42" s="125"/>
      <c r="VQP42" s="15"/>
      <c r="VQQ42" s="15"/>
      <c r="VQW42" s="122"/>
      <c r="VQX42" s="123"/>
      <c r="VQY42" s="106"/>
      <c r="VQZ42" s="123"/>
      <c r="VRH42" s="125"/>
      <c r="VRK42" s="15"/>
      <c r="VRL42" s="15"/>
      <c r="VRR42" s="122"/>
      <c r="VRS42" s="123"/>
      <c r="VRT42" s="106"/>
      <c r="VRU42" s="123"/>
      <c r="VSC42" s="125"/>
      <c r="VSF42" s="15"/>
      <c r="VSG42" s="15"/>
      <c r="VSM42" s="122"/>
      <c r="VSN42" s="123"/>
      <c r="VSO42" s="106"/>
      <c r="VSP42" s="123"/>
      <c r="VSX42" s="125"/>
      <c r="VTA42" s="15"/>
      <c r="VTB42" s="15"/>
      <c r="VTH42" s="122"/>
      <c r="VTI42" s="123"/>
      <c r="VTJ42" s="106"/>
      <c r="VTK42" s="123"/>
      <c r="VTS42" s="125"/>
      <c r="VTV42" s="15"/>
      <c r="VTW42" s="15"/>
      <c r="VUC42" s="122"/>
      <c r="VUD42" s="123"/>
      <c r="VUE42" s="106"/>
      <c r="VUF42" s="123"/>
      <c r="VUN42" s="125"/>
      <c r="VUQ42" s="15"/>
      <c r="VUR42" s="15"/>
      <c r="VUX42" s="122"/>
      <c r="VUY42" s="123"/>
      <c r="VUZ42" s="106"/>
      <c r="VVA42" s="123"/>
      <c r="VVI42" s="125"/>
      <c r="VVL42" s="15"/>
      <c r="VVM42" s="15"/>
      <c r="VVS42" s="122"/>
      <c r="VVT42" s="123"/>
      <c r="VVU42" s="106"/>
      <c r="VVV42" s="123"/>
      <c r="VWD42" s="125"/>
      <c r="VWG42" s="15"/>
      <c r="VWH42" s="15"/>
      <c r="VWN42" s="122"/>
      <c r="VWO42" s="123"/>
      <c r="VWP42" s="106"/>
      <c r="VWQ42" s="123"/>
      <c r="VWY42" s="125"/>
      <c r="VXB42" s="15"/>
      <c r="VXC42" s="15"/>
      <c r="VXI42" s="122"/>
      <c r="VXJ42" s="123"/>
      <c r="VXK42" s="106"/>
      <c r="VXL42" s="123"/>
      <c r="VXT42" s="125"/>
      <c r="VXW42" s="15"/>
      <c r="VXX42" s="15"/>
      <c r="VYD42" s="122"/>
      <c r="VYE42" s="123"/>
      <c r="VYF42" s="106"/>
      <c r="VYG42" s="123"/>
      <c r="VYO42" s="125"/>
      <c r="VYR42" s="15"/>
      <c r="VYS42" s="15"/>
      <c r="VYY42" s="122"/>
      <c r="VYZ42" s="123"/>
      <c r="VZA42" s="106"/>
      <c r="VZB42" s="123"/>
      <c r="VZJ42" s="125"/>
      <c r="VZM42" s="15"/>
      <c r="VZN42" s="15"/>
      <c r="VZT42" s="122"/>
      <c r="VZU42" s="123"/>
      <c r="VZV42" s="106"/>
      <c r="VZW42" s="123"/>
      <c r="WAE42" s="125"/>
      <c r="WAH42" s="15"/>
      <c r="WAI42" s="15"/>
      <c r="WAO42" s="122"/>
      <c r="WAP42" s="123"/>
      <c r="WAQ42" s="106"/>
      <c r="WAR42" s="123"/>
      <c r="WAZ42" s="125"/>
      <c r="WBC42" s="15"/>
      <c r="WBD42" s="15"/>
      <c r="WBJ42" s="122"/>
      <c r="WBK42" s="123"/>
      <c r="WBL42" s="106"/>
      <c r="WBM42" s="123"/>
      <c r="WBU42" s="125"/>
      <c r="WBX42" s="15"/>
      <c r="WBY42" s="15"/>
      <c r="WCE42" s="122"/>
      <c r="WCF42" s="123"/>
      <c r="WCG42" s="106"/>
      <c r="WCH42" s="123"/>
      <c r="WCP42" s="125"/>
      <c r="WCS42" s="15"/>
      <c r="WCT42" s="15"/>
      <c r="WCZ42" s="122"/>
      <c r="WDA42" s="123"/>
      <c r="WDB42" s="106"/>
      <c r="WDC42" s="123"/>
      <c r="WDK42" s="125"/>
      <c r="WDN42" s="15"/>
      <c r="WDO42" s="15"/>
      <c r="WDU42" s="122"/>
      <c r="WDV42" s="123"/>
      <c r="WDW42" s="106"/>
      <c r="WDX42" s="123"/>
      <c r="WEF42" s="125"/>
      <c r="WEI42" s="15"/>
      <c r="WEJ42" s="15"/>
      <c r="WEP42" s="122"/>
      <c r="WEQ42" s="123"/>
      <c r="WER42" s="106"/>
      <c r="WES42" s="123"/>
      <c r="WFA42" s="125"/>
      <c r="WFD42" s="15"/>
      <c r="WFE42" s="15"/>
      <c r="WFK42" s="122"/>
      <c r="WFL42" s="123"/>
      <c r="WFM42" s="106"/>
      <c r="WFN42" s="123"/>
      <c r="WFV42" s="125"/>
      <c r="WFY42" s="15"/>
      <c r="WFZ42" s="15"/>
      <c r="WGF42" s="122"/>
      <c r="WGG42" s="123"/>
      <c r="WGH42" s="106"/>
      <c r="WGI42" s="123"/>
      <c r="WGQ42" s="125"/>
      <c r="WGT42" s="15"/>
      <c r="WGU42" s="15"/>
      <c r="WHA42" s="122"/>
      <c r="WHB42" s="123"/>
      <c r="WHC42" s="106"/>
      <c r="WHD42" s="123"/>
      <c r="WHL42" s="125"/>
      <c r="WHO42" s="15"/>
      <c r="WHP42" s="15"/>
      <c r="WHV42" s="122"/>
      <c r="WHW42" s="123"/>
      <c r="WHX42" s="106"/>
      <c r="WHY42" s="123"/>
      <c r="WIG42" s="125"/>
      <c r="WIJ42" s="15"/>
      <c r="WIK42" s="15"/>
      <c r="WIQ42" s="122"/>
      <c r="WIR42" s="123"/>
      <c r="WIS42" s="106"/>
      <c r="WIT42" s="123"/>
      <c r="WJB42" s="125"/>
      <c r="WJE42" s="15"/>
      <c r="WJF42" s="15"/>
      <c r="WJL42" s="122"/>
      <c r="WJM42" s="123"/>
      <c r="WJN42" s="106"/>
      <c r="WJO42" s="123"/>
      <c r="WJW42" s="125"/>
      <c r="WJZ42" s="15"/>
      <c r="WKA42" s="15"/>
      <c r="WKG42" s="122"/>
      <c r="WKH42" s="123"/>
      <c r="WKI42" s="106"/>
      <c r="WKJ42" s="123"/>
      <c r="WKR42" s="125"/>
      <c r="WKU42" s="15"/>
      <c r="WKV42" s="15"/>
      <c r="WLB42" s="122"/>
      <c r="WLC42" s="123"/>
      <c r="WLD42" s="106"/>
      <c r="WLE42" s="123"/>
      <c r="WLM42" s="125"/>
      <c r="WLP42" s="15"/>
      <c r="WLQ42" s="15"/>
      <c r="WLW42" s="122"/>
      <c r="WLX42" s="123"/>
      <c r="WLY42" s="106"/>
      <c r="WLZ42" s="123"/>
      <c r="WMH42" s="125"/>
      <c r="WMK42" s="15"/>
      <c r="WML42" s="15"/>
      <c r="WMR42" s="122"/>
      <c r="WMS42" s="123"/>
      <c r="WMT42" s="106"/>
      <c r="WMU42" s="123"/>
      <c r="WNC42" s="125"/>
      <c r="WNF42" s="15"/>
      <c r="WNG42" s="15"/>
      <c r="WNM42" s="122"/>
      <c r="WNN42" s="123"/>
      <c r="WNO42" s="106"/>
      <c r="WNP42" s="123"/>
      <c r="WNX42" s="125"/>
      <c r="WOA42" s="15"/>
      <c r="WOB42" s="15"/>
      <c r="WOH42" s="122"/>
      <c r="WOI42" s="123"/>
      <c r="WOJ42" s="106"/>
      <c r="WOK42" s="123"/>
      <c r="WOS42" s="125"/>
      <c r="WOV42" s="15"/>
      <c r="WOW42" s="15"/>
      <c r="WPC42" s="122"/>
      <c r="WPD42" s="123"/>
      <c r="WPE42" s="106"/>
      <c r="WPF42" s="123"/>
      <c r="WPN42" s="125"/>
      <c r="WPQ42" s="15"/>
      <c r="WPR42" s="15"/>
      <c r="WPX42" s="122"/>
      <c r="WPY42" s="123"/>
      <c r="WPZ42" s="106"/>
      <c r="WQA42" s="123"/>
      <c r="WQI42" s="125"/>
      <c r="WQL42" s="15"/>
      <c r="WQM42" s="15"/>
      <c r="WQS42" s="122"/>
      <c r="WQT42" s="123"/>
      <c r="WQU42" s="106"/>
      <c r="WQV42" s="123"/>
      <c r="WRD42" s="125"/>
      <c r="WRG42" s="15"/>
      <c r="WRH42" s="15"/>
      <c r="WRN42" s="122"/>
      <c r="WRO42" s="123"/>
      <c r="WRP42" s="106"/>
      <c r="WRQ42" s="123"/>
      <c r="WRY42" s="125"/>
      <c r="WSB42" s="15"/>
      <c r="WSC42" s="15"/>
      <c r="WSI42" s="122"/>
      <c r="WSJ42" s="123"/>
      <c r="WSK42" s="106"/>
      <c r="WSL42" s="123"/>
      <c r="WST42" s="125"/>
      <c r="WSW42" s="15"/>
      <c r="WSX42" s="15"/>
      <c r="WTD42" s="122"/>
      <c r="WTE42" s="123"/>
      <c r="WTF42" s="106"/>
      <c r="WTG42" s="123"/>
      <c r="WTO42" s="125"/>
      <c r="WTR42" s="15"/>
      <c r="WTS42" s="15"/>
      <c r="WTY42" s="122"/>
      <c r="WTZ42" s="123"/>
      <c r="WUA42" s="106"/>
      <c r="WUB42" s="123"/>
      <c r="WUJ42" s="125"/>
      <c r="WUM42" s="15"/>
      <c r="WUN42" s="15"/>
      <c r="WUT42" s="122"/>
      <c r="WUU42" s="123"/>
      <c r="WUV42" s="106"/>
      <c r="WUW42" s="123"/>
      <c r="WVE42" s="125"/>
      <c r="WVH42" s="15"/>
      <c r="WVI42" s="15"/>
      <c r="WVO42" s="122"/>
      <c r="WVP42" s="123"/>
      <c r="WVQ42" s="106"/>
      <c r="WVR42" s="123"/>
      <c r="WVZ42" s="125"/>
      <c r="WWC42" s="15"/>
      <c r="WWD42" s="15"/>
      <c r="WWJ42" s="122"/>
      <c r="WWK42" s="123"/>
      <c r="WWL42" s="106"/>
      <c r="WWM42" s="123"/>
      <c r="WWU42" s="125"/>
      <c r="WWX42" s="15"/>
      <c r="WWY42" s="15"/>
      <c r="WXE42" s="122"/>
      <c r="WXF42" s="123"/>
      <c r="WXG42" s="106"/>
      <c r="WXH42" s="123"/>
      <c r="WXP42" s="125"/>
      <c r="WXS42" s="15"/>
      <c r="WXT42" s="15"/>
      <c r="WXZ42" s="122"/>
      <c r="WYA42" s="123"/>
      <c r="WYB42" s="106"/>
      <c r="WYC42" s="123"/>
      <c r="WYK42" s="125"/>
      <c r="WYN42" s="15"/>
      <c r="WYO42" s="15"/>
      <c r="WYU42" s="122"/>
      <c r="WYV42" s="123"/>
      <c r="WYW42" s="106"/>
      <c r="WYX42" s="123"/>
      <c r="WZF42" s="125"/>
      <c r="WZI42" s="15"/>
      <c r="WZJ42" s="15"/>
      <c r="WZP42" s="122"/>
      <c r="WZQ42" s="123"/>
      <c r="WZR42" s="106"/>
      <c r="WZS42" s="123"/>
      <c r="XAA42" s="125"/>
      <c r="XAD42" s="15"/>
      <c r="XAE42" s="15"/>
      <c r="XAK42" s="122"/>
      <c r="XAL42" s="123"/>
      <c r="XAM42" s="106"/>
      <c r="XAN42" s="123"/>
      <c r="XAV42" s="125"/>
      <c r="XAY42" s="15"/>
      <c r="XAZ42" s="15"/>
      <c r="XBF42" s="122"/>
      <c r="XBG42" s="123"/>
      <c r="XBH42" s="106"/>
      <c r="XBI42" s="123"/>
      <c r="XBQ42" s="125"/>
      <c r="XBT42" s="15"/>
      <c r="XBU42" s="15"/>
      <c r="XCA42" s="122"/>
      <c r="XCB42" s="123"/>
      <c r="XCC42" s="106"/>
      <c r="XCD42" s="123"/>
      <c r="XCL42" s="125"/>
      <c r="XCO42" s="15"/>
      <c r="XCP42" s="15"/>
      <c r="XCV42" s="122"/>
      <c r="XCW42" s="123"/>
      <c r="XCX42" s="106"/>
      <c r="XCY42" s="123"/>
      <c r="XDG42" s="125"/>
      <c r="XDJ42" s="15"/>
      <c r="XDK42" s="15"/>
      <c r="XDQ42" s="122"/>
      <c r="XDR42" s="123"/>
      <c r="XDS42" s="106"/>
      <c r="XDT42" s="123"/>
      <c r="XEB42" s="125"/>
      <c r="XEE42" s="15"/>
      <c r="XEF42" s="15"/>
      <c r="XEL42" s="122"/>
      <c r="XEM42" s="123"/>
      <c r="XEN42" s="106"/>
      <c r="XEO42" s="123"/>
      <c r="XEW42" s="125"/>
      <c r="XEZ42" s="15"/>
      <c r="XFA42" s="15"/>
    </row>
    <row r="43" spans="1:1018 1026:2047 2055:3067 3073:4096 4102:5113 5121:6142 6150:8191 8197:9216 9219:10237 10245:12286 12292:13311 13314:14332 14340:16381" s="15" customFormat="1" x14ac:dyDescent="0.25"/>
    <row r="44" spans="1:1018 1026:2047 2055:3067 3073:4096 4102:5113 5121:6142 6150:8191 8197:9216 9219:10237 10245:12286 12292:13311 13314:14332 14340:16381" s="15" customFormat="1" x14ac:dyDescent="0.25">
      <c r="A44" s="17"/>
      <c r="T44" s="80"/>
      <c r="U44" s="17"/>
    </row>
    <row r="45" spans="1:1018 1026:2047 2055:3067 3073:4096 4102:5113 5121:6142 6150:8191 8197:9216 9219:10237 10245:12286 12292:13311 13314:14332 14340:16381" s="15" customFormat="1" x14ac:dyDescent="0.25">
      <c r="A45" s="17"/>
      <c r="B45" s="29"/>
      <c r="C45" s="15" t="s">
        <v>725</v>
      </c>
      <c r="U45" s="17"/>
    </row>
    <row r="46" spans="1:1018 1026:2047 2055:3067 3073:4096 4102:5113 5121:6142 6150:8191 8197:9216 9219:10237 10245:12286 12292:13311 13314:14332 14340:16381" s="15" customFormat="1" x14ac:dyDescent="0.25">
      <c r="A46" s="17"/>
      <c r="B46" s="30"/>
      <c r="C46" s="15" t="s">
        <v>726</v>
      </c>
      <c r="U46" s="17"/>
    </row>
    <row r="47" spans="1:1018 1026:2047 2055:3067 3073:4096 4102:5113 5121:6142 6150:8191 8197:9216 9219:10237 10245:12286 12292:13311 13314:14332 14340:16381" s="15" customFormat="1" x14ac:dyDescent="0.25">
      <c r="A47" s="17"/>
      <c r="B47" s="31"/>
      <c r="C47" s="15" t="s">
        <v>727</v>
      </c>
      <c r="U47" s="17"/>
    </row>
    <row r="48" spans="1:1018 1026:2047 2055:3067 3073:4096 4102:5113 5121:6142 6150:8191 8197:9216 9219:10237 10245:12286 12292:13311 13314:14332 14340:16381" s="17" customFormat="1" ht="15" customHeight="1" x14ac:dyDescent="0.2"/>
    <row r="49" s="17" customFormat="1" ht="15" customHeight="1" x14ac:dyDescent="0.2"/>
  </sheetData>
  <autoFilter ref="B6:S42" xr:uid="{00000000-0001-0000-0100-000000000000}"/>
  <phoneticPr fontId="7" type="noConversion"/>
  <dataValidations xWindow="1714" yWindow="505" count="22">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38697591-1B9E-44AC-90E9-C1BE71FC9F1D}"/>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579FA2CE-41CA-4818-9065-31009FC70D7A}"/>
    <dataValidation allowBlank="1" showInputMessage="1" showErrorMessage="1" promptTitle="Nº do contrato, ARP ou NE" prompt="Quando houver sido gerado, registrar o número do contrato, ata de registro de preço ou nota de empenho do objeto. Caso contrário deve-se registrar n/a" sqref="Q6" xr:uid="{48F2E456-C97C-4F71-8F05-E1ABC758252D}"/>
    <dataValidation allowBlank="1" showInputMessage="1" showErrorMessage="1" promptTitle="Processo SEI" prompt="Informe o processo SEI do objeto " sqref="P6" xr:uid="{3BBC3311-4469-4349-AA35-5F5C32158E6F}"/>
    <dataValidation allowBlank="1" showInputMessage="1" showErrorMessage="1" promptTitle="Tipo de aquisição" prompt="Selecione “Licitação”, “Somente execução”, “Aquisição direta”, “Prorrogação”, “n/a” na lista suspensa" sqref="O6" xr:uid="{4179E2BE-0AE9-4DE7-B663-4045D60E5CA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B5B913F7-54D4-427D-B8C7-1725545FB2EC}"/>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82F978B0-4064-4CB1-82B6-DE5E16032EE5}"/>
    <dataValidation allowBlank="1" showInputMessage="1" showErrorMessage="1" promptTitle="UGR" prompt="Quando necessário, insira a unidade gestora responsável pelo objeto" sqref="K6" xr:uid="{9F1B29C5-AFF6-47F4-95A6-85761BD0F601}"/>
    <dataValidation allowBlank="1" showInputMessage="1" showErrorMessage="1" promptTitle="Unidade" prompt="Não é necessário o preenchimento" sqref="G6" xr:uid="{92BBC809-95FB-4215-8DD2-FABBC98355AF}"/>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9A871EDE-E94F-4CE0-BE9C-9EA97AC9727D}"/>
    <dataValidation allowBlank="1" showInputMessage="1" showErrorMessage="1" promptTitle="Justificativa" prompt="Descreva a justificativa da contratação do objeto" sqref="J6" xr:uid="{3011003F-A88F-4AA9-B038-AA689A416C18}"/>
    <dataValidation allowBlank="1" showInputMessage="1" showErrorMessage="1" promptTitle="Demanda" prompt="Descreva o objeto da contratação resumidamente" sqref="H6" xr:uid="{CFB0F628-7CB3-4D62-8C06-CF24DACE6369}"/>
    <dataValidation allowBlank="1" showInputMessage="1" showErrorMessage="1" promptTitle="Natureza de despesa detalhada" prompt="Informação gerada pela SOF. Para o preenchimento deve-se avaliar a classificação orçamentária informada no processo SEI do objeto " sqref="F6" xr:uid="{794C654E-D72D-4465-B43F-DE58B1E6D737}"/>
    <dataValidation allowBlank="1" showInputMessage="1" showErrorMessage="1" promptTitle="Plano orçamentário" prompt="Informação gerada pela SOF. Para o preenchimento é preciso avaliar a tabela contida no manual de utilização do formulário de captação de demandas" sqref="D6" xr:uid="{79B48FCA-1899-4107-AC55-05D81D2B09CA}"/>
    <dataValidation allowBlank="1" showInputMessage="1" showErrorMessage="1" promptTitle="Ação orçamentária" prompt="Informação gerada pela SOF. Para o preenchimento é preciso avaliar a tabela contida no manual de utilização do formulário de captação de demandas" sqref="C6" xr:uid="{65B15C50-9E1A-4DC9-B4FD-B4C318D75032}"/>
    <dataValidation type="list" allowBlank="1" showInputMessage="1" showErrorMessage="1" sqref="M7:N8 M20:N20 M23:N28" xr:uid="{C78625D7-7D5B-4ED2-A3E8-853CF44A39E7}">
      <formula1>"Sim, Não"</formula1>
    </dataValidation>
    <dataValidation type="list" allowBlank="1" showInputMessage="1" showErrorMessage="1" sqref="S20 S7:S8 S23 S25" xr:uid="{5A69D0DD-DC61-4FC9-BA14-2F004F3F48B8}">
      <formula1>"Baixa, Média, Alta, n/a"</formula1>
    </dataValidation>
    <dataValidation type="list" allowBlank="1" showInputMessage="1" showErrorMessage="1" sqref="O7:O8 O20" xr:uid="{15C91255-3B3D-4D5D-BAF1-10185461254C}">
      <formula1>"Licitação, Prorrogação, Somente execução, Aquisição direta, n/a"</formula1>
    </dataValidation>
    <dataValidation allowBlank="1" showInputMessage="1" showErrorMessage="1" promptTitle="Item PCA" prompt="Não é necessário o preenchimento" sqref="B6" xr:uid="{868982AE-A247-47E5-8B52-CA021EFD7B79}"/>
    <dataValidation allowBlank="1" showInputMessage="1" showErrorMessage="1" promptTitle="Captação" prompt="Insira o orçamento necessário para atender a demanda no referente _x000a_exercício" sqref="I6" xr:uid="{2D7585EA-5629-44A9-B0EE-EFBC6E69DC79}"/>
    <dataValidation type="list" allowBlank="1" showInputMessage="1" showErrorMessage="1" sqref="O21 O23:O28" xr:uid="{32960835-1866-45F3-ABAA-9C42A024ECAF}">
      <formula1>"Licitação, Contratação Direta, Prorrogação, Somente execução, Somente execução - Dispensa, Suprimento de fundos, n/a"</formula1>
    </dataValidation>
    <dataValidation allowBlank="1" showInputMessage="1" showErrorMessage="1" promptTitle="Classificação CATMAT / CATSER" prompt="Este campo deverá ser preenchido com o código da classe do Catálogo de Materiais e Serviços." sqref="T6" xr:uid="{67D37A27-62B4-43D4-9976-EE2874EF4375}"/>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334"/>
  <sheetViews>
    <sheetView zoomScale="85" zoomScaleNormal="85" workbookViewId="0"/>
  </sheetViews>
  <sheetFormatPr defaultColWidth="0" defaultRowHeight="15" zeroHeight="1" x14ac:dyDescent="0.25"/>
  <cols>
    <col min="1" max="1" width="3.7109375" customWidth="1"/>
    <col min="2" max="2" width="29.5703125" bestFit="1" customWidth="1"/>
    <col min="3" max="5" width="23.85546875" bestFit="1" customWidth="1"/>
    <col min="6" max="6" width="21.5703125"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49"/>
      <c r="B1" s="49"/>
      <c r="C1" s="49"/>
      <c r="D1" s="49"/>
      <c r="E1" s="49"/>
      <c r="F1" s="49"/>
      <c r="G1" s="49"/>
      <c r="H1" s="49"/>
      <c r="I1" s="49"/>
      <c r="J1" s="49"/>
      <c r="K1" s="49"/>
      <c r="L1" s="49"/>
      <c r="M1" s="49"/>
    </row>
    <row r="2" spans="1:13" ht="33.75" customHeight="1" thickBot="1" x14ac:dyDescent="0.3">
      <c r="A2" s="49"/>
      <c r="B2" s="47" t="s">
        <v>776</v>
      </c>
      <c r="C2" s="47"/>
      <c r="D2" s="47"/>
      <c r="E2" s="47"/>
      <c r="F2" s="47"/>
      <c r="G2" s="47"/>
      <c r="H2" s="47"/>
      <c r="I2" s="47"/>
      <c r="J2" s="47"/>
      <c r="K2" s="47"/>
      <c r="L2" s="48"/>
      <c r="M2" s="49"/>
    </row>
    <row r="3" spans="1:13" ht="15.75" thickBot="1" x14ac:dyDescent="0.3">
      <c r="A3" s="49"/>
      <c r="B3" s="49"/>
      <c r="C3" s="49"/>
      <c r="D3" s="49"/>
      <c r="E3" s="49"/>
      <c r="F3" s="49"/>
      <c r="G3" s="49"/>
      <c r="H3" s="49"/>
      <c r="I3" s="49"/>
      <c r="J3" s="49"/>
      <c r="K3" s="49"/>
      <c r="L3" s="49"/>
      <c r="M3" s="49"/>
    </row>
    <row r="4" spans="1:13" ht="15.75" thickBot="1" x14ac:dyDescent="0.3">
      <c r="A4" s="49"/>
      <c r="B4" s="49"/>
      <c r="C4" s="49"/>
      <c r="D4" s="50">
        <f>D14-SUM(PCA!I:I)-SUM('Outras ações discricionárias'!I:I)+PCA!I5+'Outras ações discricionárias'!I5</f>
        <v>3.3527612686157227E-8</v>
      </c>
      <c r="E4" s="50">
        <f>SUM(E6:E13)-$J$6</f>
        <v>0</v>
      </c>
      <c r="F4" s="49"/>
      <c r="G4" s="49"/>
      <c r="H4" s="49"/>
      <c r="I4" s="92">
        <f>J6-I6+600000-925358</f>
        <v>0</v>
      </c>
      <c r="J4" s="92">
        <f>E14-J8-J9-J10-J11-J12-J13-J14-J15-J16-J17-J21-J22-J18-J19</f>
        <v>0</v>
      </c>
      <c r="K4" s="49"/>
      <c r="L4" s="49"/>
      <c r="M4" s="49"/>
    </row>
    <row r="5" spans="1:13" ht="48" thickBot="1" x14ac:dyDescent="0.3">
      <c r="A5" s="49"/>
      <c r="B5" s="77" t="s">
        <v>7</v>
      </c>
      <c r="C5" s="77"/>
      <c r="D5" s="52" t="s">
        <v>777</v>
      </c>
      <c r="E5" s="52" t="s">
        <v>778</v>
      </c>
      <c r="F5" s="53" t="s">
        <v>779</v>
      </c>
      <c r="G5" s="49"/>
      <c r="H5" s="54" t="s">
        <v>780</v>
      </c>
      <c r="I5" s="55" t="s">
        <v>781</v>
      </c>
      <c r="J5" s="56" t="s">
        <v>782</v>
      </c>
      <c r="K5" s="49"/>
      <c r="L5" s="57" t="s">
        <v>783</v>
      </c>
      <c r="M5" s="49"/>
    </row>
    <row r="6" spans="1:13" ht="18" x14ac:dyDescent="0.25">
      <c r="A6" s="49"/>
      <c r="B6" s="78" t="s">
        <v>528</v>
      </c>
      <c r="C6" s="78"/>
      <c r="D6" s="58">
        <f>SUMIF(PCA!G:G,'Resumo por unidade'!B6,PCA!I:I)+SUMIF('Outras ações discricionárias'!G:G,'Resumo por unidade'!B6,'Outras ações discricionárias'!I:I)</f>
        <v>2236740.7333333334</v>
      </c>
      <c r="E6" s="58">
        <f>J21+J22+J14</f>
        <v>2236741</v>
      </c>
      <c r="F6" s="59">
        <f t="shared" ref="F6:F14" si="0">E6-D6</f>
        <v>0.2666666666045785</v>
      </c>
      <c r="G6" s="49"/>
      <c r="H6" s="60" t="s">
        <v>784</v>
      </c>
      <c r="I6" s="61">
        <f>+I7+I20</f>
        <v>180245069</v>
      </c>
      <c r="J6" s="62">
        <f>+J7+J20</f>
        <v>180570427</v>
      </c>
      <c r="K6" s="49"/>
      <c r="L6" s="140">
        <v>1650276</v>
      </c>
      <c r="M6" s="49"/>
    </row>
    <row r="7" spans="1:13" ht="31.5" x14ac:dyDescent="0.25">
      <c r="A7" s="49"/>
      <c r="B7" s="78" t="s">
        <v>24</v>
      </c>
      <c r="C7" s="78"/>
      <c r="D7" s="58">
        <f>SUMIF(PCA!G:G,'Resumo por unidade'!B7,PCA!I:I)+SUMIF('Outras ações discricionárias'!G:G,'Resumo por unidade'!B7,'Outras ações discricionárias'!I:I)</f>
        <v>74515311.765391722</v>
      </c>
      <c r="E7" s="63">
        <f>J8+J18+J19</f>
        <v>74515313</v>
      </c>
      <c r="F7" s="64">
        <f t="shared" si="0"/>
        <v>1.2346082776784897</v>
      </c>
      <c r="G7" s="49"/>
      <c r="H7" s="65" t="s">
        <v>785</v>
      </c>
      <c r="I7" s="93">
        <f>SUM(I8:I19)</f>
        <v>179621375</v>
      </c>
      <c r="J7" s="66">
        <f>SUM(J8:J19)</f>
        <v>179946733</v>
      </c>
      <c r="K7" s="49"/>
      <c r="L7" s="140">
        <v>1762830</v>
      </c>
      <c r="M7" s="49"/>
    </row>
    <row r="8" spans="1:13" ht="18" x14ac:dyDescent="0.25">
      <c r="A8" s="49"/>
      <c r="B8" s="78" t="s">
        <v>327</v>
      </c>
      <c r="C8" s="78"/>
      <c r="D8" s="58">
        <f>SUMIF(PCA!G:G,'Resumo por unidade'!B8,PCA!I:I)+SUMIF('Outras ações discricionárias'!G:G,'Resumo por unidade'!B8,'Outras ações discricionárias'!I:I)</f>
        <v>77121398.00151667</v>
      </c>
      <c r="E8" s="63">
        <f>J10+J11+J12</f>
        <v>77122501</v>
      </c>
      <c r="F8" s="64">
        <f t="shared" si="0"/>
        <v>1102.9984833300114</v>
      </c>
      <c r="G8" s="49"/>
      <c r="H8" s="67" t="s">
        <v>786</v>
      </c>
      <c r="I8" s="68">
        <v>65732763</v>
      </c>
      <c r="J8" s="152">
        <f>72241555-171600+1520000</f>
        <v>73589955</v>
      </c>
      <c r="K8" s="49"/>
      <c r="L8" s="140">
        <v>1767680</v>
      </c>
      <c r="M8" s="49"/>
    </row>
    <row r="9" spans="1:13" ht="18" x14ac:dyDescent="0.25">
      <c r="A9" s="49"/>
      <c r="B9" s="78" t="s">
        <v>544</v>
      </c>
      <c r="C9" s="78"/>
      <c r="D9" s="58">
        <f>SUMIF(PCA!G:G,'Resumo por unidade'!B9,PCA!I:I)+SUMIF('Outras ações discricionárias'!G:G,'Resumo por unidade'!B9,'Outras ações discricionárias'!I:I)</f>
        <v>9087522</v>
      </c>
      <c r="E9" s="63">
        <f>J17</f>
        <v>9087522</v>
      </c>
      <c r="F9" s="64">
        <f t="shared" si="0"/>
        <v>0</v>
      </c>
      <c r="G9" s="49"/>
      <c r="H9" s="67" t="s">
        <v>787</v>
      </c>
      <c r="I9" s="68">
        <v>4081996</v>
      </c>
      <c r="J9" s="152">
        <f>4081996+1000000</f>
        <v>5081996</v>
      </c>
      <c r="K9" s="49"/>
      <c r="L9" s="140">
        <v>1781821</v>
      </c>
      <c r="M9" s="49"/>
    </row>
    <row r="10" spans="1:13" ht="30" x14ac:dyDescent="0.25">
      <c r="A10" s="49"/>
      <c r="B10" s="78" t="s">
        <v>758</v>
      </c>
      <c r="C10" s="78"/>
      <c r="D10" s="58">
        <f>SUMIF(PCA!G:G,'Resumo por unidade'!B10,PCA!I:I)+SUMIF('Outras ações discricionárias'!G:G,'Resumo por unidade'!B10,'Outras ações discricionárias'!I:I)</f>
        <v>9167398</v>
      </c>
      <c r="E10" s="63">
        <f>J16</f>
        <v>9167398</v>
      </c>
      <c r="F10" s="64">
        <f t="shared" si="0"/>
        <v>0</v>
      </c>
      <c r="G10" s="49"/>
      <c r="H10" s="67" t="s">
        <v>788</v>
      </c>
      <c r="I10" s="68">
        <v>79288527</v>
      </c>
      <c r="J10" s="151">
        <f>75712461-250000-100000-5600000</f>
        <v>69762461</v>
      </c>
      <c r="K10" s="49"/>
      <c r="L10" s="140">
        <v>1824674</v>
      </c>
      <c r="M10" s="49"/>
    </row>
    <row r="11" spans="1:13" ht="30" x14ac:dyDescent="0.25">
      <c r="A11" s="49"/>
      <c r="B11" s="78" t="s">
        <v>321</v>
      </c>
      <c r="C11" s="78"/>
      <c r="D11" s="58">
        <f>SUMIF(PCA!G:G,'Resumo por unidade'!B11,PCA!I:I)+SUMIF('Outras ações discricionárias'!G:G,'Resumo por unidade'!B11,'Outras ações discricionárias'!I:I)</f>
        <v>5081996</v>
      </c>
      <c r="E11" s="63">
        <f>J9</f>
        <v>5081996</v>
      </c>
      <c r="F11" s="64">
        <f t="shared" si="0"/>
        <v>0</v>
      </c>
      <c r="G11" s="49"/>
      <c r="H11" s="67" t="s">
        <v>789</v>
      </c>
      <c r="I11" s="68">
        <v>2798626</v>
      </c>
      <c r="J11" s="69">
        <v>2798626</v>
      </c>
      <c r="K11" s="49"/>
      <c r="L11" s="140">
        <v>1867381</v>
      </c>
      <c r="M11" s="49"/>
    </row>
    <row r="12" spans="1:13" ht="18" x14ac:dyDescent="0.25">
      <c r="A12" s="49"/>
      <c r="B12" s="78" t="s">
        <v>500</v>
      </c>
      <c r="C12" s="78"/>
      <c r="D12" s="58">
        <f>SUMIF(PCA!G:G,'Resumo por unidade'!B12,PCA!I:I)+SUMIF('Outras ações discricionárias'!G:G,'Resumo por unidade'!B12,'Outras ações discricionárias'!I:I)</f>
        <v>2342544.0900000003</v>
      </c>
      <c r="E12" s="63">
        <f>J13</f>
        <v>2342545</v>
      </c>
      <c r="F12" s="64">
        <f t="shared" si="0"/>
        <v>0.90999999968335032</v>
      </c>
      <c r="G12" s="49"/>
      <c r="H12" s="67" t="s">
        <v>790</v>
      </c>
      <c r="I12" s="68">
        <v>7198466</v>
      </c>
      <c r="J12" s="152">
        <f>4211414+250000+100000</f>
        <v>4561414</v>
      </c>
      <c r="K12" s="49"/>
      <c r="L12" s="140">
        <v>1871425</v>
      </c>
      <c r="M12" s="49"/>
    </row>
    <row r="13" spans="1:13" ht="18.75" thickBot="1" x14ac:dyDescent="0.3">
      <c r="A13" s="49"/>
      <c r="B13" s="78" t="s">
        <v>534</v>
      </c>
      <c r="C13" s="78"/>
      <c r="D13" s="58">
        <f>SUMIF(PCA!G:G,'Resumo por unidade'!B13,PCA!I:I)+SUMIF('Outras ações discricionárias'!G:G,'Resumo por unidade'!B13,'Outras ações discricionárias'!I:I)</f>
        <v>1016410.9400000001</v>
      </c>
      <c r="E13" s="63">
        <f>J15</f>
        <v>1016411</v>
      </c>
      <c r="F13" s="64">
        <f t="shared" si="0"/>
        <v>5.9999999939464033E-2</v>
      </c>
      <c r="G13" s="49"/>
      <c r="H13" s="67" t="s">
        <v>791</v>
      </c>
      <c r="I13" s="68">
        <v>2116619</v>
      </c>
      <c r="J13" s="69">
        <f>2116619+54326+171600</f>
        <v>2342545</v>
      </c>
      <c r="K13" s="49"/>
      <c r="L13" s="141">
        <v>1907678</v>
      </c>
      <c r="M13" s="49"/>
    </row>
    <row r="14" spans="1:13" ht="30.75" thickBot="1" x14ac:dyDescent="0.3">
      <c r="A14" s="49"/>
      <c r="B14" s="77" t="s">
        <v>792</v>
      </c>
      <c r="C14" s="77"/>
      <c r="D14" s="70">
        <f>SUM(D6:D13)</f>
        <v>180569321.53024173</v>
      </c>
      <c r="E14" s="70">
        <f>SUM(E6:E13)</f>
        <v>180570427</v>
      </c>
      <c r="F14" s="71">
        <f t="shared" si="0"/>
        <v>1105.469758272171</v>
      </c>
      <c r="G14" s="49"/>
      <c r="H14" s="67" t="s">
        <v>793</v>
      </c>
      <c r="I14" s="68">
        <v>1613047</v>
      </c>
      <c r="J14" s="69">
        <v>1613047</v>
      </c>
      <c r="K14" s="49"/>
      <c r="L14" s="141">
        <v>1952266</v>
      </c>
      <c r="M14" s="49"/>
    </row>
    <row r="15" spans="1:13" ht="30.75" thickBot="1" x14ac:dyDescent="0.3">
      <c r="A15" s="49"/>
      <c r="B15" s="49"/>
      <c r="C15" s="49"/>
      <c r="D15" s="49"/>
      <c r="E15" s="49"/>
      <c r="F15" s="49"/>
      <c r="G15" s="49"/>
      <c r="H15" s="67" t="s">
        <v>794</v>
      </c>
      <c r="I15" s="68">
        <v>1016411</v>
      </c>
      <c r="J15" s="69">
        <v>1016411</v>
      </c>
      <c r="K15" s="49"/>
      <c r="L15" s="141">
        <v>1953995</v>
      </c>
      <c r="M15" s="49"/>
    </row>
    <row r="16" spans="1:13" ht="30.75" thickBot="1" x14ac:dyDescent="0.3">
      <c r="A16" s="49"/>
      <c r="B16" s="49"/>
      <c r="C16" s="49"/>
      <c r="D16" s="50">
        <f>SUM(D18:D31)-SUM(PCA!I:I)-SUM('Outras ações discricionárias'!I:I)+PCA!I5+'Outras ações discricionárias'!I5</f>
        <v>3.3527612686157227E-8</v>
      </c>
      <c r="E16" s="50">
        <f>SUM(E18:E31)-$J$6</f>
        <v>0</v>
      </c>
      <c r="F16" s="49"/>
      <c r="G16" s="49"/>
      <c r="H16" s="67" t="s">
        <v>795</v>
      </c>
      <c r="I16" s="68">
        <v>6687398</v>
      </c>
      <c r="J16" s="151">
        <f>6087398-1000000-1520000+5600000</f>
        <v>9167398</v>
      </c>
      <c r="K16" s="49"/>
      <c r="L16" s="153">
        <v>1980223</v>
      </c>
      <c r="M16" s="49"/>
    </row>
    <row r="17" spans="1:13" ht="18.75" thickBot="1" x14ac:dyDescent="0.3">
      <c r="A17" s="49"/>
      <c r="B17" s="77" t="s">
        <v>4</v>
      </c>
      <c r="C17" s="77"/>
      <c r="D17" s="75" t="s">
        <v>777</v>
      </c>
      <c r="E17" s="76" t="s">
        <v>778</v>
      </c>
      <c r="F17" s="53" t="s">
        <v>779</v>
      </c>
      <c r="G17" s="49"/>
      <c r="H17" s="67" t="s">
        <v>796</v>
      </c>
      <c r="I17" s="68">
        <v>9087522</v>
      </c>
      <c r="J17" s="69">
        <v>9087522</v>
      </c>
      <c r="K17" s="49"/>
      <c r="L17" s="153">
        <v>1990376</v>
      </c>
      <c r="M17" s="49"/>
    </row>
    <row r="18" spans="1:13" ht="30" x14ac:dyDescent="0.25">
      <c r="A18" s="49"/>
      <c r="B18" s="78" t="s">
        <v>22</v>
      </c>
      <c r="C18" s="78"/>
      <c r="D18" s="58">
        <f>SUMIFS(PCA!$I:$I,PCA!$D:$D,B:B)+SUMIFS('Outras ações discricionárias'!$I:$I,'Outras ações discricionárias'!$D:$D,B:B)</f>
        <v>73589953.765391722</v>
      </c>
      <c r="E18" s="58">
        <f t="shared" ref="E18:E27" si="1">J8</f>
        <v>73589955</v>
      </c>
      <c r="F18" s="59">
        <f t="shared" ref="F18:F31" si="2">E18-D18</f>
        <v>1.2346082776784897</v>
      </c>
      <c r="G18" s="49"/>
      <c r="H18" s="87" t="s">
        <v>954</v>
      </c>
      <c r="I18" s="88">
        <v>0</v>
      </c>
      <c r="J18" s="135">
        <v>900000</v>
      </c>
      <c r="K18" s="49"/>
      <c r="L18" s="153">
        <v>1991671</v>
      </c>
      <c r="M18" s="49"/>
    </row>
    <row r="19" spans="1:13" ht="30" x14ac:dyDescent="0.25">
      <c r="A19" s="49"/>
      <c r="B19" s="78" t="s">
        <v>319</v>
      </c>
      <c r="C19" s="78"/>
      <c r="D19" s="58">
        <f>SUMIFS(PCA!$I:$I,PCA!$D:$D,B:B)+SUMIFS('Outras ações discricionárias'!$I:$I,'Outras ações discricionárias'!$D:$D,B:B)</f>
        <v>5081996</v>
      </c>
      <c r="E19" s="58">
        <f t="shared" si="1"/>
        <v>5081996</v>
      </c>
      <c r="F19" s="59">
        <f t="shared" si="2"/>
        <v>0</v>
      </c>
      <c r="G19" s="82"/>
      <c r="H19" s="87" t="s">
        <v>956</v>
      </c>
      <c r="I19" s="88">
        <v>0</v>
      </c>
      <c r="J19" s="135">
        <v>25358</v>
      </c>
      <c r="K19" s="49"/>
      <c r="L19" s="159">
        <v>1996849</v>
      </c>
      <c r="M19" s="49"/>
    </row>
    <row r="20" spans="1:13" ht="18.75" thickBot="1" x14ac:dyDescent="0.3">
      <c r="A20" s="49"/>
      <c r="B20" s="78" t="s">
        <v>325</v>
      </c>
      <c r="C20" s="78"/>
      <c r="D20" s="58">
        <f>SUMIFS(PCA!$I:$I,PCA!$D:$D,B:B)+SUMIFS('Outras ações discricionárias'!$I:$I,'Outras ações discricionárias'!$D:$D,B:B)</f>
        <v>69761358.00151667</v>
      </c>
      <c r="E20" s="58">
        <f t="shared" si="1"/>
        <v>69762461</v>
      </c>
      <c r="F20" s="59">
        <f t="shared" si="2"/>
        <v>1102.9984833300114</v>
      </c>
      <c r="G20" s="49"/>
      <c r="H20" s="91" t="s">
        <v>797</v>
      </c>
      <c r="I20" s="90">
        <f>+I21+I22</f>
        <v>623694</v>
      </c>
      <c r="J20" s="89">
        <f>+J21+J22</f>
        <v>623694</v>
      </c>
      <c r="K20" s="49"/>
      <c r="L20" s="158">
        <v>2004101</v>
      </c>
      <c r="M20" s="49"/>
    </row>
    <row r="21" spans="1:13" ht="30" x14ac:dyDescent="0.25">
      <c r="A21" s="49"/>
      <c r="B21" s="78" t="s">
        <v>636</v>
      </c>
      <c r="C21" s="78"/>
      <c r="D21" s="58">
        <f>SUMIFS(PCA!$I:$I,PCA!$D:$D,B:B)+SUMIFS('Outras ações discricionárias'!$I:$I,'Outras ações discricionárias'!$D:$D,B:B)</f>
        <v>2798626</v>
      </c>
      <c r="E21" s="58">
        <f t="shared" si="1"/>
        <v>2798626</v>
      </c>
      <c r="F21" s="59">
        <f t="shared" si="2"/>
        <v>0</v>
      </c>
      <c r="G21" s="49"/>
      <c r="H21" s="67" t="s">
        <v>798</v>
      </c>
      <c r="I21" s="68">
        <v>203900</v>
      </c>
      <c r="J21" s="69">
        <v>203900</v>
      </c>
      <c r="K21" s="49"/>
      <c r="L21" s="49"/>
      <c r="M21" s="49"/>
    </row>
    <row r="22" spans="1:13" ht="18.75" thickBot="1" x14ac:dyDescent="0.3">
      <c r="A22" s="49"/>
      <c r="B22" s="78" t="s">
        <v>471</v>
      </c>
      <c r="C22" s="78"/>
      <c r="D22" s="58">
        <f>SUMIFS(PCA!$I:$I,PCA!$D:$D,B:B)+SUMIFS('Outras ações discricionárias'!$I:$I,'Outras ações discricionárias'!$D:$D,B:B)</f>
        <v>4561414</v>
      </c>
      <c r="E22" s="58">
        <f t="shared" si="1"/>
        <v>4561414</v>
      </c>
      <c r="F22" s="59">
        <f t="shared" si="2"/>
        <v>0</v>
      </c>
      <c r="G22" s="49"/>
      <c r="H22" s="72" t="s">
        <v>799</v>
      </c>
      <c r="I22" s="73">
        <v>419794</v>
      </c>
      <c r="J22" s="74">
        <v>419794</v>
      </c>
      <c r="K22" s="49"/>
      <c r="L22" s="49"/>
      <c r="M22" s="49"/>
    </row>
    <row r="23" spans="1:13" ht="15.75" thickBot="1" x14ac:dyDescent="0.3">
      <c r="A23" s="49"/>
      <c r="B23" s="78" t="s">
        <v>499</v>
      </c>
      <c r="C23" s="78"/>
      <c r="D23" s="58">
        <f>SUMIFS(PCA!$I:$I,PCA!$D:$D,B:B)+SUMIFS('Outras ações discricionárias'!$I:$I,'Outras ações discricionárias'!$D:$D,B:B)</f>
        <v>2342544.0900000003</v>
      </c>
      <c r="E23" s="58">
        <f t="shared" si="1"/>
        <v>2342545</v>
      </c>
      <c r="F23" s="59">
        <f t="shared" si="2"/>
        <v>0.90999999968335032</v>
      </c>
      <c r="G23" s="49"/>
      <c r="H23" s="49"/>
      <c r="I23" s="49"/>
      <c r="J23" s="49"/>
      <c r="K23" s="49"/>
      <c r="L23" s="49"/>
      <c r="M23" s="49"/>
    </row>
    <row r="24" spans="1:13" ht="15.75" thickBot="1" x14ac:dyDescent="0.3">
      <c r="A24" s="49"/>
      <c r="B24" s="78" t="s">
        <v>527</v>
      </c>
      <c r="C24" s="78"/>
      <c r="D24" s="58">
        <f>SUMIFS(PCA!$I:$I,PCA!$D:$D,B:B)+SUMIFS('Outras ações discricionárias'!$I:$I,'Outras ações discricionárias'!$D:$D,B:B)</f>
        <v>1613046.7333333332</v>
      </c>
      <c r="E24" s="58">
        <f t="shared" si="1"/>
        <v>1613047</v>
      </c>
      <c r="F24" s="59">
        <f t="shared" si="2"/>
        <v>0.26666666683740914</v>
      </c>
      <c r="G24" s="49"/>
      <c r="H24" s="49"/>
      <c r="I24" s="50">
        <f>SUMIF(PCA!T:T,"&lt;&gt;",PCA!I:I)+SUMIF('Outras ações discricionárias'!T:T,"&lt;&gt;",'Outras ações discricionárias'!I:I)-SUM(I26:I181)</f>
        <v>0</v>
      </c>
      <c r="J24" s="49"/>
      <c r="K24" s="49"/>
      <c r="L24" s="49"/>
      <c r="M24" s="49"/>
    </row>
    <row r="25" spans="1:13" ht="16.5" thickBot="1" x14ac:dyDescent="0.3">
      <c r="A25" s="49"/>
      <c r="B25" s="78" t="s">
        <v>533</v>
      </c>
      <c r="C25" s="78"/>
      <c r="D25" s="58">
        <f>SUMIFS(PCA!$I:$I,PCA!$D:$D,B:B)+SUMIFS('Outras ações discricionárias'!$I:$I,'Outras ações discricionárias'!$D:$D,B:B)</f>
        <v>1016410.9400000001</v>
      </c>
      <c r="E25" s="58">
        <f t="shared" si="1"/>
        <v>1016411</v>
      </c>
      <c r="F25" s="59">
        <f t="shared" si="2"/>
        <v>5.9999999939464033E-2</v>
      </c>
      <c r="G25" s="49"/>
      <c r="H25" s="51" t="s">
        <v>800</v>
      </c>
      <c r="I25" s="52" t="s">
        <v>777</v>
      </c>
      <c r="J25" s="52" t="s">
        <v>778</v>
      </c>
      <c r="K25" s="53" t="s">
        <v>779</v>
      </c>
      <c r="L25" s="49"/>
      <c r="M25" s="49"/>
    </row>
    <row r="26" spans="1:13" x14ac:dyDescent="0.25">
      <c r="A26" s="49"/>
      <c r="B26" s="78" t="s">
        <v>757</v>
      </c>
      <c r="C26" s="78"/>
      <c r="D26" s="58">
        <f>SUMIFS(PCA!$I:$I,PCA!$D:$D,B:B)+SUMIFS('Outras ações discricionárias'!$I:$I,'Outras ações discricionárias'!$D:$D,B:B)</f>
        <v>9167398</v>
      </c>
      <c r="E26" s="58">
        <f t="shared" si="1"/>
        <v>9167398</v>
      </c>
      <c r="F26" s="59">
        <f t="shared" si="2"/>
        <v>0</v>
      </c>
      <c r="G26" s="49"/>
      <c r="H26" s="142" t="s">
        <v>861</v>
      </c>
      <c r="I26" s="143">
        <f>SUMIF(PCA!T:T,'Resumo por unidade'!H26,PCA!I:I)+SUMIF('Outras ações discricionárias'!T:T,H26,'Outras ações discricionárias'!I:I)</f>
        <v>4840.71</v>
      </c>
      <c r="J26" s="143">
        <v>59906.02</v>
      </c>
      <c r="K26" s="144">
        <f t="shared" ref="K26:K58" si="3">J26-I26</f>
        <v>55065.31</v>
      </c>
      <c r="L26" s="49"/>
      <c r="M26" s="49"/>
    </row>
    <row r="27" spans="1:13" x14ac:dyDescent="0.25">
      <c r="A27" s="49"/>
      <c r="B27" s="78" t="s">
        <v>543</v>
      </c>
      <c r="C27" s="78"/>
      <c r="D27" s="58">
        <f>SUMIFS(PCA!$I:$I,PCA!$D:$D,B:B)+SUMIFS('Outras ações discricionárias'!$I:$I,'Outras ações discricionárias'!$D:$D,B:B)</f>
        <v>9087522</v>
      </c>
      <c r="E27" s="58">
        <f t="shared" si="1"/>
        <v>9087522</v>
      </c>
      <c r="F27" s="59">
        <f t="shared" si="2"/>
        <v>0</v>
      </c>
      <c r="G27" s="49"/>
      <c r="H27" s="156" t="s">
        <v>1069</v>
      </c>
      <c r="I27" s="155">
        <f>SUMIF(PCA!T:T,'Resumo por unidade'!H27,PCA!I:I)+SUMIF('Outras ações discricionárias'!T:T,H27,'Outras ações discricionárias'!I:I)</f>
        <v>232512.53599999991</v>
      </c>
      <c r="J27" s="155">
        <v>59906.02</v>
      </c>
      <c r="K27" s="154">
        <f t="shared" si="3"/>
        <v>-172606.51599999992</v>
      </c>
      <c r="L27" s="49"/>
      <c r="M27" s="49"/>
    </row>
    <row r="28" spans="1:13" x14ac:dyDescent="0.25">
      <c r="A28" s="49"/>
      <c r="B28" s="78" t="s">
        <v>761</v>
      </c>
      <c r="C28" s="78"/>
      <c r="D28" s="58">
        <f>SUMIFS(PCA!$I:$I,PCA!$D:$D,B:B)+SUMIFS('Outras ações discricionárias'!$I:$I,'Outras ações discricionárias'!$D:$D,B:B)</f>
        <v>203900</v>
      </c>
      <c r="E28" s="58">
        <f>J21</f>
        <v>203900</v>
      </c>
      <c r="F28" s="59">
        <f t="shared" si="2"/>
        <v>0</v>
      </c>
      <c r="G28" s="49"/>
      <c r="H28" s="79" t="s">
        <v>969</v>
      </c>
      <c r="I28" s="155">
        <f>SUMIF(PCA!T:T,'Resumo por unidade'!H28,PCA!I:I)+SUMIF('Outras ações discricionárias'!T:T,H28,'Outras ações discricionárias'!I:I)</f>
        <v>230.96</v>
      </c>
      <c r="J28" s="155">
        <v>59906.02</v>
      </c>
      <c r="K28" s="59">
        <f t="shared" si="3"/>
        <v>59675.06</v>
      </c>
      <c r="L28" s="49"/>
      <c r="M28" s="49"/>
    </row>
    <row r="29" spans="1:13" x14ac:dyDescent="0.25">
      <c r="A29" s="49"/>
      <c r="B29" s="78" t="s">
        <v>763</v>
      </c>
      <c r="C29" s="78"/>
      <c r="D29" s="58">
        <f>SUMIFS(PCA!$I:$I,PCA!$D:$D,B:B)+SUMIFS('Outras ações discricionárias'!$I:$I,'Outras ações discricionárias'!$D:$D,B:B)</f>
        <v>419794</v>
      </c>
      <c r="E29" s="58">
        <f>J22</f>
        <v>419794</v>
      </c>
      <c r="F29" s="59">
        <f>E29-D29</f>
        <v>0</v>
      </c>
      <c r="G29" s="49"/>
      <c r="H29" s="156" t="s">
        <v>1062</v>
      </c>
      <c r="I29" s="155">
        <f>SUMIF(PCA!T:T,'Resumo por unidade'!H29,PCA!I:I)+SUMIF('Outras ações discricionárias'!T:T,H29,'Outras ações discricionárias'!I:I)</f>
        <v>89665.5</v>
      </c>
      <c r="J29" s="155">
        <v>59906.02</v>
      </c>
      <c r="K29" s="154">
        <f t="shared" si="3"/>
        <v>-29759.480000000003</v>
      </c>
      <c r="L29" s="49"/>
      <c r="M29" s="49"/>
    </row>
    <row r="30" spans="1:13" x14ac:dyDescent="0.25">
      <c r="A30" s="49"/>
      <c r="B30" s="78" t="s">
        <v>1030</v>
      </c>
      <c r="C30" s="78"/>
      <c r="D30" s="58">
        <f>SUMIFS(PCA!$I:$I,PCA!$D:$D,B:B)+SUMIFS('Outras ações discricionárias'!$I:$I,'Outras ações discricionárias'!$D:$D,B:B)</f>
        <v>900000</v>
      </c>
      <c r="E30" s="58">
        <f>J18</f>
        <v>900000</v>
      </c>
      <c r="F30" s="59">
        <f>E30-D30</f>
        <v>0</v>
      </c>
      <c r="G30" s="49"/>
      <c r="H30" s="79" t="s">
        <v>876</v>
      </c>
      <c r="I30" s="155">
        <f>SUMIF(PCA!T:T,'Resumo por unidade'!H30,PCA!I:I)+SUMIF('Outras ações discricionárias'!T:T,H30,'Outras ações discricionárias'!I:I)</f>
        <v>4278.6000000000004</v>
      </c>
      <c r="J30" s="155">
        <v>59906.02</v>
      </c>
      <c r="K30" s="59">
        <f t="shared" si="3"/>
        <v>55627.42</v>
      </c>
      <c r="L30" s="49"/>
      <c r="M30" s="49"/>
    </row>
    <row r="31" spans="1:13" x14ac:dyDescent="0.25">
      <c r="A31" s="49"/>
      <c r="B31" s="78" t="s">
        <v>1029</v>
      </c>
      <c r="C31" s="78"/>
      <c r="D31" s="58">
        <f>SUMIFS(PCA!$I:$I,PCA!$D:$D,B:B)+SUMIFS('Outras ações discricionárias'!$I:$I,'Outras ações discricionárias'!$D:$D,B:B)</f>
        <v>25358</v>
      </c>
      <c r="E31" s="58">
        <f>J19</f>
        <v>25358</v>
      </c>
      <c r="F31" s="59">
        <f t="shared" si="2"/>
        <v>0</v>
      </c>
      <c r="G31" s="49"/>
      <c r="H31" s="79" t="s">
        <v>920</v>
      </c>
      <c r="I31" s="155">
        <f>SUMIF(PCA!T:T,'Resumo por unidade'!H31,PCA!I:I)+SUMIF('Outras ações discricionárias'!T:T,H31,'Outras ações discricionárias'!I:I)</f>
        <v>20000</v>
      </c>
      <c r="J31" s="155">
        <v>59906.02</v>
      </c>
      <c r="K31" s="59">
        <f t="shared" si="3"/>
        <v>39906.019999999997</v>
      </c>
      <c r="L31" s="49"/>
      <c r="M31" s="49"/>
    </row>
    <row r="32" spans="1:13" x14ac:dyDescent="0.25">
      <c r="A32" s="49"/>
      <c r="B32" s="49"/>
      <c r="C32" s="49"/>
      <c r="D32" s="49"/>
      <c r="E32" s="49"/>
      <c r="F32" s="49"/>
      <c r="G32" s="49"/>
      <c r="H32" s="79" t="s">
        <v>970</v>
      </c>
      <c r="I32" s="155">
        <f>SUMIF(PCA!T:T,'Resumo por unidade'!H32,PCA!I:I)+SUMIF('Outras ações discricionárias'!T:T,H32,'Outras ações discricionárias'!I:I)</f>
        <v>236.67000000000002</v>
      </c>
      <c r="J32" s="155">
        <v>59906.02</v>
      </c>
      <c r="K32" s="59">
        <f t="shared" si="3"/>
        <v>59669.35</v>
      </c>
      <c r="L32" s="49"/>
      <c r="M32" s="49"/>
    </row>
    <row r="33" spans="1:13" ht="15.75" thickBot="1" x14ac:dyDescent="0.3">
      <c r="A33" s="49"/>
      <c r="B33" s="49"/>
      <c r="C33" s="49"/>
      <c r="D33" s="49"/>
      <c r="E33" s="49"/>
      <c r="F33" s="49"/>
      <c r="G33" s="49"/>
      <c r="H33" s="79" t="s">
        <v>1025</v>
      </c>
      <c r="I33" s="155">
        <f>SUMIF(PCA!T:T,'Resumo por unidade'!H33,PCA!I:I)+SUMIF('Outras ações discricionárias'!T:T,H33,'Outras ações discricionárias'!I:I)</f>
        <v>55500</v>
      </c>
      <c r="J33" s="155">
        <v>59906.02</v>
      </c>
      <c r="K33" s="59">
        <f t="shared" si="3"/>
        <v>4406.0199999999968</v>
      </c>
      <c r="L33" s="49"/>
      <c r="M33" s="49"/>
    </row>
    <row r="34" spans="1:13" ht="15.75" thickBot="1" x14ac:dyDescent="0.3">
      <c r="A34" s="49"/>
      <c r="B34" s="49"/>
      <c r="C34" s="49"/>
      <c r="D34" s="50">
        <f>SUM(D36:D61)-SUM(PCA!I:I)-SUM('Outras ações discricionárias'!I:I)+PCA!I5+'Outras ações discricionárias'!I5</f>
        <v>3.3527612686157227E-8</v>
      </c>
      <c r="E34" s="50">
        <f>SUM(E36:E61)-$J$6</f>
        <v>0</v>
      </c>
      <c r="F34" s="49"/>
      <c r="G34" s="49"/>
      <c r="H34" s="79" t="s">
        <v>868</v>
      </c>
      <c r="I34" s="155">
        <f>SUMIF(PCA!T:T,'Resumo por unidade'!H34,PCA!I:I)+SUMIF('Outras ações discricionárias'!T:T,H34,'Outras ações discricionárias'!I:I)</f>
        <v>78000</v>
      </c>
      <c r="J34" s="155">
        <v>59906.02</v>
      </c>
      <c r="K34" s="59">
        <f t="shared" si="3"/>
        <v>-18093.980000000003</v>
      </c>
      <c r="L34" s="49"/>
      <c r="M34" s="49"/>
    </row>
    <row r="35" spans="1:13" ht="16.5" thickBot="1" x14ac:dyDescent="0.3">
      <c r="A35" s="49"/>
      <c r="B35" s="77" t="s">
        <v>4</v>
      </c>
      <c r="C35" s="75" t="s">
        <v>801</v>
      </c>
      <c r="D35" s="75" t="s">
        <v>777</v>
      </c>
      <c r="E35" s="76" t="s">
        <v>778</v>
      </c>
      <c r="F35" s="53" t="s">
        <v>779</v>
      </c>
      <c r="G35" s="49"/>
      <c r="H35" s="79" t="s">
        <v>875</v>
      </c>
      <c r="I35" s="155">
        <f>SUMIF(PCA!T:T,'Resumo por unidade'!H35,PCA!I:I)+SUMIF('Outras ações discricionárias'!T:T,H35,'Outras ações discricionárias'!I:I)</f>
        <v>36000</v>
      </c>
      <c r="J35" s="155">
        <v>59906.02</v>
      </c>
      <c r="K35" s="59">
        <f t="shared" si="3"/>
        <v>23906.019999999997</v>
      </c>
      <c r="L35" s="49"/>
      <c r="M35" s="49"/>
    </row>
    <row r="36" spans="1:13" x14ac:dyDescent="0.25">
      <c r="A36" s="49"/>
      <c r="B36" s="78" t="s">
        <v>22</v>
      </c>
      <c r="C36" s="78">
        <v>3</v>
      </c>
      <c r="D36" s="58">
        <f>SUMIFS(PCA!$I:$I,PCA!$D:$D,B:B,PCA!$E:$E,C:C)+SUMIFS('Outras ações discricionárias'!$I:$I,'Outras ações discricionárias'!$D:$D,B:B,'Outras ações discricionárias'!$E:$E,C:C)</f>
        <v>68973951.978725061</v>
      </c>
      <c r="E36" s="85">
        <f>68088006-171600+457733+1000000</f>
        <v>69374139</v>
      </c>
      <c r="F36" s="59">
        <f>E36-D36</f>
        <v>400187.02127493918</v>
      </c>
      <c r="G36" s="49"/>
      <c r="H36" s="79" t="s">
        <v>974</v>
      </c>
      <c r="I36" s="155">
        <f>SUMIF(PCA!T:T,'Resumo por unidade'!H36,PCA!I:I)+SUMIF('Outras ações discricionárias'!T:T,H36,'Outras ações discricionárias'!I:I)</f>
        <v>152.39999999999998</v>
      </c>
      <c r="J36" s="155">
        <v>59906.02</v>
      </c>
      <c r="K36" s="59">
        <f t="shared" si="3"/>
        <v>59753.619999999995</v>
      </c>
      <c r="L36" s="49"/>
      <c r="M36" s="49"/>
    </row>
    <row r="37" spans="1:13" x14ac:dyDescent="0.25">
      <c r="A37" s="49"/>
      <c r="B37" s="78" t="s">
        <v>22</v>
      </c>
      <c r="C37" s="78">
        <v>4</v>
      </c>
      <c r="D37" s="58">
        <f>SUMIFS(PCA!$I:$I,PCA!$D:$D,B:B,PCA!$E:$E,C:C)+SUMIFS('Outras ações discricionárias'!$I:$I,'Outras ações discricionárias'!$D:$D,B:B,'Outras ações discricionárias'!$E:$E,C:C)</f>
        <v>4616001.7866666671</v>
      </c>
      <c r="E37" s="58">
        <f>4153549-457733+520000</f>
        <v>4215816</v>
      </c>
      <c r="F37" s="59">
        <f>E37-D37</f>
        <v>-400185.78666666709</v>
      </c>
      <c r="G37" s="49"/>
      <c r="H37" s="79" t="s">
        <v>1071</v>
      </c>
      <c r="I37" s="155">
        <f>SUMIF(PCA!T:T,'Resumo por unidade'!H37,PCA!I:I)+SUMIF('Outras ações discricionárias'!T:T,H37,'Outras ações discricionárias'!I:I)</f>
        <v>44820</v>
      </c>
      <c r="J37" s="155">
        <v>59906.02</v>
      </c>
      <c r="K37" s="59">
        <f t="shared" si="3"/>
        <v>15086.019999999997</v>
      </c>
      <c r="L37" s="49"/>
      <c r="M37" s="49"/>
    </row>
    <row r="38" spans="1:13" x14ac:dyDescent="0.25">
      <c r="A38" s="49"/>
      <c r="B38" s="78" t="s">
        <v>319</v>
      </c>
      <c r="C38" s="78">
        <v>3</v>
      </c>
      <c r="D38" s="58">
        <f>SUMIFS(PCA!$I:$I,PCA!$D:$D,B:B,PCA!$E:$E,C:C)+SUMIFS('Outras ações discricionárias'!$I:$I,'Outras ações discricionárias'!$D:$D,B:B,'Outras ações discricionárias'!$E:$E,C:C)</f>
        <v>5081996</v>
      </c>
      <c r="E38" s="58">
        <v>5081996</v>
      </c>
      <c r="F38" s="59">
        <f t="shared" ref="F38:F60" si="4">E38-D38</f>
        <v>0</v>
      </c>
      <c r="G38" s="49"/>
      <c r="H38" s="79" t="s">
        <v>1022</v>
      </c>
      <c r="I38" s="155">
        <f>SUMIF(PCA!T:T,'Resumo por unidade'!H38,PCA!I:I)+SUMIF('Outras ações discricionárias'!T:T,H38,'Outras ações discricionárias'!I:I)</f>
        <v>50000</v>
      </c>
      <c r="J38" s="155">
        <v>59906.02</v>
      </c>
      <c r="K38" s="59">
        <f t="shared" si="3"/>
        <v>9906.0199999999968</v>
      </c>
      <c r="L38" s="49"/>
      <c r="M38" s="49"/>
    </row>
    <row r="39" spans="1:13" x14ac:dyDescent="0.25">
      <c r="A39" s="49"/>
      <c r="B39" s="78" t="s">
        <v>319</v>
      </c>
      <c r="C39" s="78">
        <v>4</v>
      </c>
      <c r="D39" s="58">
        <f>SUMIFS(PCA!$I:$I,PCA!$D:$D,B:B,PCA!$E:$E,C:C)+SUMIFS('Outras ações discricionárias'!$I:$I,'Outras ações discricionárias'!$D:$D,B:B,'Outras ações discricionárias'!$E:$E,C:C)</f>
        <v>0</v>
      </c>
      <c r="E39" s="58">
        <v>0</v>
      </c>
      <c r="F39" s="59">
        <f t="shared" si="4"/>
        <v>0</v>
      </c>
      <c r="G39" s="49"/>
      <c r="H39" s="79" t="s">
        <v>871</v>
      </c>
      <c r="I39" s="155">
        <f>SUMIF(PCA!T:T,'Resumo por unidade'!H39,PCA!I:I)+SUMIF('Outras ações discricionárias'!T:T,H39,'Outras ações discricionárias'!I:I)</f>
        <v>4471.6000000000004</v>
      </c>
      <c r="J39" s="155">
        <v>59906.02</v>
      </c>
      <c r="K39" s="59">
        <f t="shared" si="3"/>
        <v>55434.42</v>
      </c>
      <c r="L39" s="49"/>
      <c r="M39" s="49"/>
    </row>
    <row r="40" spans="1:13" x14ac:dyDescent="0.25">
      <c r="A40" s="49"/>
      <c r="B40" s="78" t="s">
        <v>325</v>
      </c>
      <c r="C40" s="78">
        <v>3</v>
      </c>
      <c r="D40" s="58">
        <f>SUMIFS(PCA!$I:$I,PCA!$D:$D,B:B,PCA!$E:$E,C:C)+SUMIFS('Outras ações discricionárias'!$I:$I,'Outras ações discricionárias'!$D:$D,B:B,'Outras ações discricionárias'!$E:$E,C:C)</f>
        <v>61892727.00151667</v>
      </c>
      <c r="E40" s="58">
        <f>63277136-250000-100000-5600000</f>
        <v>57327136</v>
      </c>
      <c r="F40" s="59">
        <f t="shared" si="4"/>
        <v>-4565591.00151667</v>
      </c>
      <c r="G40" s="49"/>
      <c r="H40" s="79" t="s">
        <v>862</v>
      </c>
      <c r="I40" s="155">
        <f>SUMIF(PCA!T:T,'Resumo por unidade'!H40,PCA!I:I)+SUMIF('Outras ações discricionárias'!T:T,H40,'Outras ações discricionárias'!I:I)</f>
        <v>17500</v>
      </c>
      <c r="J40" s="155">
        <v>59906.02</v>
      </c>
      <c r="K40" s="59">
        <f t="shared" si="3"/>
        <v>42406.02</v>
      </c>
      <c r="L40" s="49"/>
      <c r="M40" s="49"/>
    </row>
    <row r="41" spans="1:13" x14ac:dyDescent="0.25">
      <c r="A41" s="49"/>
      <c r="B41" s="78" t="s">
        <v>325</v>
      </c>
      <c r="C41" s="78">
        <v>4</v>
      </c>
      <c r="D41" s="58">
        <f>SUMIFS(PCA!$I:$I,PCA!$D:$D,B:B,PCA!$E:$E,C:C)+SUMIFS('Outras ações discricionárias'!$I:$I,'Outras ações discricionárias'!$D:$D,B:B,'Outras ações discricionárias'!$E:$E,C:C)</f>
        <v>7868631.0000000009</v>
      </c>
      <c r="E41" s="58">
        <v>12435325</v>
      </c>
      <c r="F41" s="59">
        <f t="shared" si="4"/>
        <v>4566693.9999999991</v>
      </c>
      <c r="G41" s="49"/>
      <c r="H41" s="79" t="s">
        <v>856</v>
      </c>
      <c r="I41" s="155">
        <f>SUMIF(PCA!T:T,'Resumo por unidade'!H41,PCA!I:I)+SUMIF('Outras ações discricionárias'!T:T,H41,'Outras ações discricionárias'!I:I)</f>
        <v>0</v>
      </c>
      <c r="J41" s="155">
        <v>59906.02</v>
      </c>
      <c r="K41" s="59">
        <f t="shared" si="3"/>
        <v>59906.02</v>
      </c>
      <c r="L41" s="49"/>
      <c r="M41" s="49"/>
    </row>
    <row r="42" spans="1:13" x14ac:dyDescent="0.25">
      <c r="A42" s="49"/>
      <c r="B42" s="78" t="s">
        <v>636</v>
      </c>
      <c r="C42" s="78">
        <v>3</v>
      </c>
      <c r="D42" s="58">
        <f>SUMIFS(PCA!$I:$I,PCA!$D:$D,B:B,PCA!$E:$E,C:C)+SUMIFS('Outras ações discricionárias'!$I:$I,'Outras ações discricionárias'!$D:$D,B:B,'Outras ações discricionárias'!$E:$E,C:C)</f>
        <v>2798626</v>
      </c>
      <c r="E42" s="58">
        <v>2798626</v>
      </c>
      <c r="F42" s="59">
        <f>E42-D42</f>
        <v>0</v>
      </c>
      <c r="G42" s="49"/>
      <c r="H42" s="79" t="s">
        <v>857</v>
      </c>
      <c r="I42" s="155">
        <f>SUMIF(PCA!T:T,'Resumo por unidade'!H42,PCA!I:I)+SUMIF('Outras ações discricionárias'!T:T,H42,'Outras ações discricionárias'!I:I)</f>
        <v>32401</v>
      </c>
      <c r="J42" s="155">
        <v>59906.02</v>
      </c>
      <c r="K42" s="59">
        <f t="shared" si="3"/>
        <v>27505.019999999997</v>
      </c>
      <c r="L42" s="49"/>
      <c r="M42" s="49"/>
    </row>
    <row r="43" spans="1:13" x14ac:dyDescent="0.25">
      <c r="A43" s="49"/>
      <c r="B43" s="78" t="s">
        <v>636</v>
      </c>
      <c r="C43" s="78">
        <v>4</v>
      </c>
      <c r="D43" s="58">
        <f>SUMIFS(PCA!$I:$I,PCA!$D:$D,B:B,PCA!$E:$E,C:C)+SUMIFS('Outras ações discricionárias'!$I:$I,'Outras ações discricionárias'!$D:$D,B:B,'Outras ações discricionárias'!$E:$E,C:C)</f>
        <v>0</v>
      </c>
      <c r="E43" s="58">
        <v>0</v>
      </c>
      <c r="F43" s="59">
        <f t="shared" si="4"/>
        <v>0</v>
      </c>
      <c r="G43" s="49"/>
      <c r="H43" s="79" t="s">
        <v>1047</v>
      </c>
      <c r="I43" s="155">
        <f>SUMIF(PCA!T:T,'Resumo por unidade'!H43,PCA!I:I)+SUMIF('Outras ações discricionárias'!T:T,H43,'Outras ações discricionárias'!I:I)</f>
        <v>490117.4</v>
      </c>
      <c r="J43" s="155">
        <v>59906.02</v>
      </c>
      <c r="K43" s="59">
        <f t="shared" si="3"/>
        <v>-430211.38</v>
      </c>
      <c r="L43" s="49"/>
      <c r="M43" s="49"/>
    </row>
    <row r="44" spans="1:13" x14ac:dyDescent="0.25">
      <c r="A44" s="49"/>
      <c r="B44" s="78" t="s">
        <v>471</v>
      </c>
      <c r="C44" s="78">
        <v>3</v>
      </c>
      <c r="D44" s="58">
        <f>SUMIFS(PCA!$I:$I,PCA!$D:$D,B:B,PCA!$E:$E,C:C)+SUMIFS('Outras ações discricionárias'!$I:$I,'Outras ações discricionárias'!$D:$D,B:B,'Outras ações discricionárias'!$E:$E,C:C)</f>
        <v>4561414</v>
      </c>
      <c r="E44" s="58">
        <f>4211414+250000+100000</f>
        <v>4561414</v>
      </c>
      <c r="F44" s="59">
        <f t="shared" si="4"/>
        <v>0</v>
      </c>
      <c r="G44" s="49"/>
      <c r="H44" s="79" t="s">
        <v>865</v>
      </c>
      <c r="I44" s="155">
        <f>SUMIF(PCA!T:T,'Resumo por unidade'!H44,PCA!I:I)+SUMIF('Outras ações discricionárias'!T:T,H44,'Outras ações discricionárias'!I:I)</f>
        <v>408150</v>
      </c>
      <c r="J44" s="155">
        <v>59906.02</v>
      </c>
      <c r="K44" s="59">
        <f t="shared" si="3"/>
        <v>-348243.98</v>
      </c>
      <c r="L44" s="49"/>
      <c r="M44" s="49"/>
    </row>
    <row r="45" spans="1:13" x14ac:dyDescent="0.25">
      <c r="A45" s="49"/>
      <c r="B45" s="78" t="s">
        <v>471</v>
      </c>
      <c r="C45" s="78">
        <v>4</v>
      </c>
      <c r="D45" s="58">
        <f>SUMIFS(PCA!$I:$I,PCA!$D:$D,B:B,PCA!$E:$E,C:C)+SUMIFS('Outras ações discricionárias'!$I:$I,'Outras ações discricionárias'!$D:$D,B:B,'Outras ações discricionárias'!$E:$E,C:C)</f>
        <v>0</v>
      </c>
      <c r="E45" s="58">
        <f>2318861-2318861</f>
        <v>0</v>
      </c>
      <c r="F45" s="59">
        <f t="shared" si="4"/>
        <v>0</v>
      </c>
      <c r="G45" s="49"/>
      <c r="H45" s="79" t="s">
        <v>864</v>
      </c>
      <c r="I45" s="155">
        <f>SUMIF(PCA!T:T,'Resumo por unidade'!H45,PCA!I:I)+SUMIF('Outras ações discricionárias'!T:T,H45,'Outras ações discricionárias'!I:I)</f>
        <v>25999.800000000003</v>
      </c>
      <c r="J45" s="155">
        <v>59906.02</v>
      </c>
      <c r="K45" s="59">
        <f t="shared" si="3"/>
        <v>33906.219999999994</v>
      </c>
      <c r="L45" s="49"/>
      <c r="M45" s="49"/>
    </row>
    <row r="46" spans="1:13" x14ac:dyDescent="0.25">
      <c r="A46" s="49"/>
      <c r="B46" s="78" t="s">
        <v>499</v>
      </c>
      <c r="C46" s="78">
        <v>3</v>
      </c>
      <c r="D46" s="58">
        <f>SUMIFS(PCA!$I:$I,PCA!$D:$D,B:B,PCA!$E:$E,C:C)+SUMIFS('Outras ações discricionárias'!$I:$I,'Outras ações discricionárias'!$D:$D,B:B,'Outras ações discricionárias'!$E:$E,C:C)</f>
        <v>2342544.0900000003</v>
      </c>
      <c r="E46" s="58">
        <f>2116619+54326+171600</f>
        <v>2342545</v>
      </c>
      <c r="F46" s="59">
        <f t="shared" si="4"/>
        <v>0.90999999968335032</v>
      </c>
      <c r="G46" s="49"/>
      <c r="H46" s="79" t="s">
        <v>877</v>
      </c>
      <c r="I46" s="155">
        <f>SUMIF(PCA!T:T,'Resumo por unidade'!H46,PCA!I:I)+SUMIF('Outras ações discricionárias'!T:T,H46,'Outras ações discricionárias'!I:I)</f>
        <v>1012.76</v>
      </c>
      <c r="J46" s="155">
        <v>59906.02</v>
      </c>
      <c r="K46" s="59">
        <f t="shared" si="3"/>
        <v>58893.259999999995</v>
      </c>
      <c r="L46" s="49"/>
      <c r="M46" s="49"/>
    </row>
    <row r="47" spans="1:13" x14ac:dyDescent="0.25">
      <c r="A47" s="49"/>
      <c r="B47" s="78" t="s">
        <v>499</v>
      </c>
      <c r="C47" s="78">
        <v>4</v>
      </c>
      <c r="D47" s="58">
        <f>SUMIFS(PCA!$I:$I,PCA!$D:$D,B:B,PCA!$E:$E,C:C)+SUMIFS('Outras ações discricionárias'!$I:$I,'Outras ações discricionárias'!$D:$D,B:B,'Outras ações discricionárias'!$E:$E,C:C)</f>
        <v>0</v>
      </c>
      <c r="E47" s="58">
        <v>0</v>
      </c>
      <c r="F47" s="59">
        <f t="shared" si="4"/>
        <v>0</v>
      </c>
      <c r="G47" s="49"/>
      <c r="H47" s="79" t="s">
        <v>879</v>
      </c>
      <c r="I47" s="155">
        <f>SUMIF(PCA!T:T,'Resumo por unidade'!H47,PCA!I:I)+SUMIF('Outras ações discricionárias'!T:T,H47,'Outras ações discricionárias'!I:I)</f>
        <v>2325</v>
      </c>
      <c r="J47" s="155">
        <v>59906.02</v>
      </c>
      <c r="K47" s="59">
        <f t="shared" si="3"/>
        <v>57581.02</v>
      </c>
      <c r="L47" s="49"/>
      <c r="M47" s="49"/>
    </row>
    <row r="48" spans="1:13" x14ac:dyDescent="0.25">
      <c r="A48" s="49"/>
      <c r="B48" s="78" t="s">
        <v>527</v>
      </c>
      <c r="C48" s="78">
        <v>3</v>
      </c>
      <c r="D48" s="58">
        <f>SUMIFS(PCA!$I:$I,PCA!$D:$D,B:B,PCA!$E:$E,C:C)+SUMIFS('Outras ações discricionárias'!$I:$I,'Outras ações discricionárias'!$D:$D,B:B,'Outras ações discricionárias'!$E:$E,C:C)</f>
        <v>1613046.7333333332</v>
      </c>
      <c r="E48" s="58">
        <v>1613047</v>
      </c>
      <c r="F48" s="59">
        <f t="shared" si="4"/>
        <v>0.26666666683740914</v>
      </c>
      <c r="G48" s="49"/>
      <c r="H48" s="79" t="s">
        <v>859</v>
      </c>
      <c r="I48" s="155">
        <f>SUMIF(PCA!T:T,'Resumo por unidade'!H48,PCA!I:I)+SUMIF('Outras ações discricionárias'!T:T,H48,'Outras ações discricionárias'!I:I)</f>
        <v>0</v>
      </c>
      <c r="J48" s="155">
        <v>59906.02</v>
      </c>
      <c r="K48" s="59">
        <f t="shared" si="3"/>
        <v>59906.02</v>
      </c>
      <c r="L48" s="49"/>
      <c r="M48" s="49"/>
    </row>
    <row r="49" spans="1:13" x14ac:dyDescent="0.25">
      <c r="A49" s="49"/>
      <c r="B49" s="78" t="s">
        <v>527</v>
      </c>
      <c r="C49" s="78">
        <v>4</v>
      </c>
      <c r="D49" s="58">
        <f>SUMIFS(PCA!$I:$I,PCA!$D:$D,B:B,PCA!$E:$E,C:C)+SUMIFS('Outras ações discricionárias'!$I:$I,'Outras ações discricionárias'!$D:$D,B:B,'Outras ações discricionárias'!$E:$E,C:C)</f>
        <v>0</v>
      </c>
      <c r="E49" s="58">
        <v>0</v>
      </c>
      <c r="F49" s="59">
        <f t="shared" si="4"/>
        <v>0</v>
      </c>
      <c r="G49" s="49"/>
      <c r="H49" s="79" t="s">
        <v>946</v>
      </c>
      <c r="I49" s="155">
        <f>SUMIF(PCA!T:T,'Resumo por unidade'!H49,PCA!I:I)+SUMIF('Outras ações discricionárias'!T:T,H49,'Outras ações discricionárias'!I:I)</f>
        <v>11398.86</v>
      </c>
      <c r="J49" s="155">
        <v>59906.02</v>
      </c>
      <c r="K49" s="59">
        <f t="shared" si="3"/>
        <v>48507.159999999996</v>
      </c>
      <c r="L49" s="49"/>
      <c r="M49" s="49"/>
    </row>
    <row r="50" spans="1:13" x14ac:dyDescent="0.25">
      <c r="A50" s="49"/>
      <c r="B50" s="78" t="s">
        <v>533</v>
      </c>
      <c r="C50" s="78">
        <v>3</v>
      </c>
      <c r="D50" s="58">
        <f>SUMIFS(PCA!$I:$I,PCA!$D:$D,B:B,PCA!$E:$E,C:C)+SUMIFS('Outras ações discricionárias'!$I:$I,'Outras ações discricionárias'!$D:$D,B:B,'Outras ações discricionárias'!$E:$E,C:C)</f>
        <v>1016410.9400000001</v>
      </c>
      <c r="E50" s="58">
        <v>1016411</v>
      </c>
      <c r="F50" s="59">
        <f t="shared" si="4"/>
        <v>5.9999999939464033E-2</v>
      </c>
      <c r="G50" s="49"/>
      <c r="H50" s="79" t="s">
        <v>854</v>
      </c>
      <c r="I50" s="155">
        <f>SUMIF(PCA!T:T,'Resumo por unidade'!H50,PCA!I:I)+SUMIF('Outras ações discricionárias'!T:T,H50,'Outras ações discricionárias'!I:I)</f>
        <v>11030.4</v>
      </c>
      <c r="J50" s="155">
        <v>59906.02</v>
      </c>
      <c r="K50" s="59">
        <f t="shared" si="3"/>
        <v>48875.619999999995</v>
      </c>
      <c r="L50" s="49"/>
      <c r="M50" s="49"/>
    </row>
    <row r="51" spans="1:13" x14ac:dyDescent="0.25">
      <c r="A51" s="49"/>
      <c r="B51" s="78" t="s">
        <v>533</v>
      </c>
      <c r="C51" s="78">
        <v>4</v>
      </c>
      <c r="D51" s="58">
        <f>SUMIFS(PCA!$I:$I,PCA!$D:$D,B:B,PCA!$E:$E,C:C)+SUMIFS('Outras ações discricionárias'!$I:$I,'Outras ações discricionárias'!$D:$D,B:B,'Outras ações discricionárias'!$E:$E,C:C)</f>
        <v>0</v>
      </c>
      <c r="E51" s="58">
        <v>0</v>
      </c>
      <c r="F51" s="59">
        <f t="shared" si="4"/>
        <v>0</v>
      </c>
      <c r="G51" s="49"/>
      <c r="H51" s="79" t="s">
        <v>1066</v>
      </c>
      <c r="I51" s="155">
        <f>SUMIF(PCA!T:T,'Resumo por unidade'!H51,PCA!I:I)+SUMIF('Outras ações discricionárias'!T:T,H51,'Outras ações discricionárias'!I:I)</f>
        <v>14455.919999999998</v>
      </c>
      <c r="J51" s="155">
        <v>59906.02</v>
      </c>
      <c r="K51" s="59">
        <f t="shared" si="3"/>
        <v>45450.1</v>
      </c>
      <c r="L51" s="49"/>
      <c r="M51" s="49"/>
    </row>
    <row r="52" spans="1:13" x14ac:dyDescent="0.25">
      <c r="A52" s="49"/>
      <c r="B52" s="78" t="s">
        <v>757</v>
      </c>
      <c r="C52" s="78">
        <v>3</v>
      </c>
      <c r="D52" s="58">
        <f>SUMIFS(PCA!$I:$I,PCA!$D:$D,B:B,PCA!$E:$E,C:C)+SUMIFS('Outras ações discricionárias'!$I:$I,'Outras ações discricionárias'!$D:$D,B:B,'Outras ações discricionárias'!$E:$E,C:C)</f>
        <v>9167398</v>
      </c>
      <c r="E52" s="58">
        <f>3567398+5600000</f>
        <v>9167398</v>
      </c>
      <c r="F52" s="59">
        <f t="shared" si="4"/>
        <v>0</v>
      </c>
      <c r="G52" s="49"/>
      <c r="H52" s="79" t="s">
        <v>1074</v>
      </c>
      <c r="I52" s="155">
        <f>SUMIF(PCA!T:T,'Resumo por unidade'!H52,PCA!I:I)+SUMIF('Outras ações discricionárias'!T:T,H52,'Outras ações discricionárias'!I:I)</f>
        <v>3485</v>
      </c>
      <c r="J52" s="155">
        <v>59906.02</v>
      </c>
      <c r="K52" s="59">
        <f t="shared" ref="K52" si="5">J52-I52</f>
        <v>56421.02</v>
      </c>
      <c r="L52" s="49"/>
      <c r="M52" s="49"/>
    </row>
    <row r="53" spans="1:13" x14ac:dyDescent="0.25">
      <c r="A53" s="49"/>
      <c r="B53" s="78" t="s">
        <v>757</v>
      </c>
      <c r="C53" s="78">
        <v>4</v>
      </c>
      <c r="D53" s="58">
        <f>SUMIFS(PCA!$I:$I,PCA!$D:$D,B:B,PCA!$E:$E,C:C)+SUMIFS('Outras ações discricionárias'!$I:$I,'Outras ações discricionárias'!$D:$D,B:B,'Outras ações discricionárias'!$E:$E,C:C)</f>
        <v>0</v>
      </c>
      <c r="E53" s="58">
        <v>0</v>
      </c>
      <c r="F53" s="59">
        <f t="shared" si="4"/>
        <v>0</v>
      </c>
      <c r="G53" s="49"/>
      <c r="H53" s="79" t="s">
        <v>1046</v>
      </c>
      <c r="I53" s="155">
        <f>SUMIF(PCA!T:T,'Resumo por unidade'!H53,PCA!I:I)+SUMIF('Outras ações discricionárias'!T:T,H53,'Outras ações discricionárias'!I:I)</f>
        <v>21176.25</v>
      </c>
      <c r="J53" s="155">
        <v>59906.02</v>
      </c>
      <c r="K53" s="59">
        <f t="shared" si="3"/>
        <v>38729.769999999997</v>
      </c>
      <c r="L53" s="49"/>
      <c r="M53" s="49"/>
    </row>
    <row r="54" spans="1:13" x14ac:dyDescent="0.25">
      <c r="A54" s="49"/>
      <c r="B54" s="78" t="s">
        <v>543</v>
      </c>
      <c r="C54" s="78">
        <v>3</v>
      </c>
      <c r="D54" s="58">
        <f>SUMIFS(PCA!$I:$I,PCA!$D:$D,B:B,PCA!$E:$E,C:C)+SUMIFS('Outras ações discricionárias'!$I:$I,'Outras ações discricionárias'!$D:$D,B:B,'Outras ações discricionárias'!$E:$E,C:C)</f>
        <v>8573208.959999999</v>
      </c>
      <c r="E54" s="58">
        <f>9051540-457733</f>
        <v>8593807</v>
      </c>
      <c r="F54" s="59">
        <f t="shared" si="4"/>
        <v>20598.040000000969</v>
      </c>
      <c r="G54" s="49"/>
      <c r="H54" s="79" t="s">
        <v>1073</v>
      </c>
      <c r="I54" s="155">
        <f>SUMIF(PCA!T:T,'Resumo por unidade'!H54,PCA!I:I)+SUMIF('Outras ações discricionárias'!T:T,H54,'Outras ações discricionárias'!I:I)</f>
        <v>4000</v>
      </c>
      <c r="J54" s="155">
        <v>59906.02</v>
      </c>
      <c r="K54" s="59">
        <f t="shared" si="3"/>
        <v>55906.02</v>
      </c>
      <c r="L54" s="49"/>
      <c r="M54" s="49"/>
    </row>
    <row r="55" spans="1:13" x14ac:dyDescent="0.25">
      <c r="A55" s="49"/>
      <c r="B55" s="78" t="s">
        <v>543</v>
      </c>
      <c r="C55" s="78">
        <v>4</v>
      </c>
      <c r="D55" s="58">
        <f>SUMIFS(PCA!$I:$I,PCA!$D:$D,B:B,PCA!$E:$E,C:C)+SUMIFS('Outras ações discricionárias'!$I:$I,'Outras ações discricionárias'!$D:$D,B:B,'Outras ações discricionárias'!$E:$E,C:C)</f>
        <v>514313.04000000004</v>
      </c>
      <c r="E55" s="58">
        <f>35982+457733</f>
        <v>493715</v>
      </c>
      <c r="F55" s="59">
        <f t="shared" si="4"/>
        <v>-20598.040000000037</v>
      </c>
      <c r="G55" s="49"/>
      <c r="H55" s="79" t="s">
        <v>1072</v>
      </c>
      <c r="I55" s="155">
        <f>SUMIF(PCA!T:T,'Resumo por unidade'!H55,PCA!I:I)+SUMIF('Outras ações discricionárias'!T:T,H55,'Outras ações discricionárias'!I:I)</f>
        <v>2515</v>
      </c>
      <c r="J55" s="155">
        <v>59906.02</v>
      </c>
      <c r="K55" s="59">
        <f t="shared" si="3"/>
        <v>57391.02</v>
      </c>
      <c r="L55" s="49"/>
      <c r="M55" s="49"/>
    </row>
    <row r="56" spans="1:13" x14ac:dyDescent="0.25">
      <c r="A56" s="49"/>
      <c r="B56" s="95" t="s">
        <v>1030</v>
      </c>
      <c r="C56" s="102">
        <v>3</v>
      </c>
      <c r="D56" s="85">
        <f>SUMIFS(PCA!$I:$I,PCA!$D:$D,B:B,PCA!$E:$E,C:C)+SUMIFS('Outras ações discricionárias'!$I:$I,'Outras ações discricionárias'!$D:$D,B:B,'Outras ações discricionárias'!$E:$E,C:C)</f>
        <v>900000</v>
      </c>
      <c r="E56" s="58">
        <v>900000</v>
      </c>
      <c r="F56" s="59">
        <f>E56-D56</f>
        <v>0</v>
      </c>
      <c r="G56" s="49"/>
      <c r="H56" s="79" t="s">
        <v>922</v>
      </c>
      <c r="I56" s="155">
        <f>SUMIF(PCA!T:T,'Resumo por unidade'!H56,PCA!I:I)+SUMIF('Outras ações discricionárias'!T:T,H56,'Outras ações discricionárias'!I:I)</f>
        <v>17800</v>
      </c>
      <c r="J56" s="155">
        <v>59906.02</v>
      </c>
      <c r="K56" s="59">
        <f t="shared" si="3"/>
        <v>42106.02</v>
      </c>
      <c r="L56" s="49"/>
      <c r="M56" s="49"/>
    </row>
    <row r="57" spans="1:13" x14ac:dyDescent="0.25">
      <c r="A57" s="49"/>
      <c r="B57" s="95" t="s">
        <v>1029</v>
      </c>
      <c r="C57" s="103">
        <v>5</v>
      </c>
      <c r="D57" s="58">
        <f>SUMIFS(PCA!$I:$I,PCA!$D:$D,B:B,PCA!$E:$E,C:C)+SUMIFS('Outras ações discricionárias'!$I:$I,'Outras ações discricionárias'!$D:$D,B:B,'Outras ações discricionárias'!$E:$E,C:C)</f>
        <v>25358</v>
      </c>
      <c r="E57" s="85">
        <v>25358</v>
      </c>
      <c r="F57" s="59">
        <f>E57-D57</f>
        <v>0</v>
      </c>
      <c r="G57" s="49"/>
      <c r="H57" s="79" t="s">
        <v>986</v>
      </c>
      <c r="I57" s="155">
        <f>SUMIF(PCA!T:T,'Resumo por unidade'!H57,PCA!I:I)+SUMIF('Outras ações discricionárias'!T:T,H57,'Outras ações discricionárias'!I:I)</f>
        <v>5226.3900000000003</v>
      </c>
      <c r="J57" s="155">
        <v>59906.02</v>
      </c>
      <c r="K57" s="59">
        <f t="shared" si="3"/>
        <v>54679.63</v>
      </c>
      <c r="L57" s="49"/>
      <c r="M57" s="49"/>
    </row>
    <row r="58" spans="1:13" x14ac:dyDescent="0.25">
      <c r="A58" s="49"/>
      <c r="B58" s="94" t="s">
        <v>761</v>
      </c>
      <c r="C58" s="78">
        <v>3</v>
      </c>
      <c r="D58" s="58">
        <f>SUMIFS(PCA!$I:$I,PCA!$D:$D,B:B,PCA!$E:$E,C:C)+SUMIFS('Outras ações discricionárias'!$I:$I,'Outras ações discricionárias'!$D:$D,B:B,'Outras ações discricionárias'!$E:$E,C:C)</f>
        <v>203900</v>
      </c>
      <c r="E58" s="58">
        <v>203900</v>
      </c>
      <c r="F58" s="59">
        <f>E58-D58</f>
        <v>0</v>
      </c>
      <c r="G58" s="49"/>
      <c r="H58" s="83" t="s">
        <v>1055</v>
      </c>
      <c r="I58" s="155">
        <f>SUMIF(PCA!T:T,'Resumo por unidade'!H58,PCA!I:I)+SUMIF('Outras ações discricionárias'!T:T,H58,'Outras ações discricionárias'!I:I)</f>
        <v>20000</v>
      </c>
      <c r="J58" s="155">
        <v>59906.02</v>
      </c>
      <c r="K58" s="59">
        <f t="shared" si="3"/>
        <v>39906.019999999997</v>
      </c>
      <c r="L58" s="49"/>
      <c r="M58" s="49"/>
    </row>
    <row r="59" spans="1:13" x14ac:dyDescent="0.25">
      <c r="A59" s="49"/>
      <c r="B59" s="78" t="s">
        <v>761</v>
      </c>
      <c r="C59" s="78">
        <v>4</v>
      </c>
      <c r="D59" s="58">
        <f>SUMIFS(PCA!$I:$I,PCA!$D:$D,B:B,PCA!$E:$E,C:C)+SUMIFS('Outras ações discricionárias'!$I:$I,'Outras ações discricionárias'!$D:$D,B:B,'Outras ações discricionárias'!$E:$E,C:C)</f>
        <v>0</v>
      </c>
      <c r="E59" s="58">
        <v>0</v>
      </c>
      <c r="F59" s="59">
        <f>E59-D59</f>
        <v>0</v>
      </c>
      <c r="G59" s="49"/>
      <c r="H59" s="79" t="s">
        <v>869</v>
      </c>
      <c r="I59" s="155">
        <f>SUMIF(PCA!T:T,'Resumo por unidade'!H59,PCA!I:I)+SUMIF('Outras ações discricionárias'!T:T,H59,'Outras ações discricionárias'!I:I)</f>
        <v>5000</v>
      </c>
      <c r="J59" s="155">
        <v>59906.02</v>
      </c>
      <c r="K59" s="59">
        <f t="shared" ref="K59:K90" si="6">J59-I59</f>
        <v>54906.02</v>
      </c>
      <c r="L59" s="49"/>
      <c r="M59" s="49"/>
    </row>
    <row r="60" spans="1:13" x14ac:dyDescent="0.25">
      <c r="A60" s="49"/>
      <c r="B60" s="78" t="s">
        <v>763</v>
      </c>
      <c r="C60" s="78">
        <v>3</v>
      </c>
      <c r="D60" s="58">
        <f>SUMIFS(PCA!$I:$I,PCA!$D:$D,B:B,PCA!$E:$E,C:C)+SUMIFS('Outras ações discricionárias'!$I:$I,'Outras ações discricionárias'!$D:$D,B:B,'Outras ações discricionárias'!$E:$E,C:C)</f>
        <v>419794</v>
      </c>
      <c r="E60" s="58">
        <v>419794</v>
      </c>
      <c r="F60" s="59">
        <f t="shared" si="4"/>
        <v>0</v>
      </c>
      <c r="G60" s="49"/>
      <c r="H60" s="79" t="s">
        <v>1048</v>
      </c>
      <c r="I60" s="155">
        <f>SUMIF(PCA!T:T,'Resumo por unidade'!H60,PCA!I:I)+SUMIF('Outras ações discricionárias'!T:T,H60,'Outras ações discricionárias'!I:I)</f>
        <v>7938</v>
      </c>
      <c r="J60" s="155">
        <v>59906.02</v>
      </c>
      <c r="K60" s="59">
        <f t="shared" si="6"/>
        <v>51968.02</v>
      </c>
      <c r="L60" s="49"/>
      <c r="M60" s="49"/>
    </row>
    <row r="61" spans="1:13" x14ac:dyDescent="0.25">
      <c r="A61" s="49"/>
      <c r="B61" s="78" t="s">
        <v>763</v>
      </c>
      <c r="C61" s="78">
        <v>4</v>
      </c>
      <c r="D61" s="58">
        <f>SUMIFS(PCA!$I:$I,PCA!$D:$D,B:B,PCA!$E:$E,C:C)+SUMIFS('Outras ações discricionárias'!$I:$I,'Outras ações discricionárias'!$D:$D,B:B,'Outras ações discricionárias'!$E:$E,C:C)</f>
        <v>0</v>
      </c>
      <c r="E61" s="58">
        <v>0</v>
      </c>
      <c r="F61" s="59">
        <f>E61-D61</f>
        <v>0</v>
      </c>
      <c r="G61" s="49"/>
      <c r="H61" s="79" t="s">
        <v>850</v>
      </c>
      <c r="I61" s="155">
        <f>SUMIF(PCA!T:T,'Resumo por unidade'!H61,PCA!I:I)+SUMIF('Outras ações discricionárias'!T:T,H61,'Outras ações discricionárias'!I:I)</f>
        <v>9861</v>
      </c>
      <c r="J61" s="155">
        <v>59906.02</v>
      </c>
      <c r="K61" s="59">
        <f t="shared" si="6"/>
        <v>50045.02</v>
      </c>
      <c r="L61" s="49"/>
      <c r="M61" s="49"/>
    </row>
    <row r="62" spans="1:13" x14ac:dyDescent="0.25">
      <c r="A62" s="49"/>
      <c r="B62" s="49"/>
      <c r="C62" s="49"/>
      <c r="D62" s="49"/>
      <c r="E62" s="49"/>
      <c r="F62" s="49"/>
      <c r="G62" s="49"/>
      <c r="H62" s="79" t="s">
        <v>874</v>
      </c>
      <c r="I62" s="155">
        <f>SUMIF(PCA!T:T,'Resumo por unidade'!H62,PCA!I:I)+SUMIF('Outras ações discricionárias'!T:T,H62,'Outras ações discricionárias'!I:I)</f>
        <v>11000</v>
      </c>
      <c r="J62" s="155">
        <v>59906.02</v>
      </c>
      <c r="K62" s="59">
        <f t="shared" si="6"/>
        <v>48906.02</v>
      </c>
      <c r="L62" s="49"/>
      <c r="M62" s="49"/>
    </row>
    <row r="63" spans="1:13" x14ac:dyDescent="0.25">
      <c r="A63" s="49"/>
      <c r="B63" s="49"/>
      <c r="C63" s="49"/>
      <c r="D63" s="49"/>
      <c r="E63" s="49"/>
      <c r="F63" s="86"/>
      <c r="G63" s="49"/>
      <c r="H63" s="79" t="s">
        <v>863</v>
      </c>
      <c r="I63" s="155">
        <f>SUMIF(PCA!T:T,'Resumo por unidade'!H63,PCA!I:I)+SUMIF('Outras ações discricionárias'!T:T,H63,'Outras ações discricionárias'!I:I)</f>
        <v>10146</v>
      </c>
      <c r="J63" s="155">
        <v>59906.02</v>
      </c>
      <c r="K63" s="59">
        <f t="shared" si="6"/>
        <v>49760.02</v>
      </c>
      <c r="L63" s="49"/>
      <c r="M63" s="49"/>
    </row>
    <row r="64" spans="1:13" x14ac:dyDescent="0.25">
      <c r="A64" s="49"/>
      <c r="B64" s="49"/>
      <c r="C64" s="49"/>
      <c r="D64" s="49"/>
      <c r="E64" s="49"/>
      <c r="F64" s="49"/>
      <c r="G64" s="49"/>
      <c r="H64" s="79" t="s">
        <v>870</v>
      </c>
      <c r="I64" s="155">
        <f>SUMIF(PCA!T:T,'Resumo por unidade'!H64,PCA!I:I)+SUMIF('Outras ações discricionárias'!T:T,H64,'Outras ações discricionárias'!I:I)</f>
        <v>3042130.5</v>
      </c>
      <c r="J64" s="155">
        <v>59906.02</v>
      </c>
      <c r="K64" s="59">
        <f t="shared" si="6"/>
        <v>-2982224.48</v>
      </c>
      <c r="L64" s="49"/>
      <c r="M64" s="49"/>
    </row>
    <row r="65" spans="1:13" x14ac:dyDescent="0.25">
      <c r="A65" s="49"/>
      <c r="B65" s="49"/>
      <c r="C65" s="49"/>
      <c r="D65" s="49"/>
      <c r="E65" s="49"/>
      <c r="F65" s="49"/>
      <c r="G65" s="49"/>
      <c r="H65" s="79" t="s">
        <v>1011</v>
      </c>
      <c r="I65" s="155">
        <f>SUMIF(PCA!T:T,'Resumo por unidade'!H65,PCA!I:I)+SUMIF('Outras ações discricionárias'!T:T,H65,'Outras ações discricionárias'!I:I)</f>
        <v>23320.46</v>
      </c>
      <c r="J65" s="155">
        <v>59906.02</v>
      </c>
      <c r="K65" s="59">
        <f t="shared" si="6"/>
        <v>36585.56</v>
      </c>
      <c r="L65" s="49"/>
      <c r="M65" s="49"/>
    </row>
    <row r="66" spans="1:13" x14ac:dyDescent="0.25">
      <c r="A66" s="49"/>
      <c r="B66" s="49"/>
      <c r="C66" s="49"/>
      <c r="D66" s="49"/>
      <c r="E66" s="49"/>
      <c r="F66" s="49"/>
      <c r="G66" s="49"/>
      <c r="H66" s="79" t="s">
        <v>858</v>
      </c>
      <c r="I66" s="155">
        <f>SUMIF(PCA!T:T,'Resumo por unidade'!H66,PCA!I:I)+SUMIF('Outras ações discricionárias'!T:T,H66,'Outras ações discricionárias'!I:I)</f>
        <v>1641678.06</v>
      </c>
      <c r="J66" s="155">
        <v>59906.02</v>
      </c>
      <c r="K66" s="59">
        <f t="shared" si="6"/>
        <v>-1581772.04</v>
      </c>
      <c r="L66" s="49"/>
      <c r="M66" s="49"/>
    </row>
    <row r="67" spans="1:13" x14ac:dyDescent="0.25">
      <c r="A67" s="49"/>
      <c r="B67" s="49"/>
      <c r="C67" s="49"/>
      <c r="D67" s="49"/>
      <c r="E67" s="49"/>
      <c r="F67" s="49"/>
      <c r="G67" s="49"/>
      <c r="H67" s="79" t="s">
        <v>929</v>
      </c>
      <c r="I67" s="155">
        <f>SUMIF(PCA!T:T,'Resumo por unidade'!H67,PCA!I:I)+SUMIF('Outras ações discricionárias'!T:T,H67,'Outras ações discricionárias'!I:I)</f>
        <v>138823.6</v>
      </c>
      <c r="J67" s="155">
        <v>59906.02</v>
      </c>
      <c r="K67" s="59">
        <f t="shared" si="6"/>
        <v>-78917.580000000016</v>
      </c>
      <c r="L67" s="49"/>
      <c r="M67" s="49"/>
    </row>
    <row r="68" spans="1:13" x14ac:dyDescent="0.25">
      <c r="A68" s="49"/>
      <c r="B68" s="49"/>
      <c r="C68" s="49"/>
      <c r="D68" s="49"/>
      <c r="E68" s="49"/>
      <c r="F68" s="49"/>
      <c r="G68" s="49"/>
      <c r="H68" s="79" t="s">
        <v>853</v>
      </c>
      <c r="I68" s="155">
        <f>SUMIF(PCA!T:T,'Resumo por unidade'!H68,PCA!I:I)+SUMIF('Outras ações discricionárias'!T:T,H68,'Outras ações discricionárias'!I:I)</f>
        <v>5451.3256000000001</v>
      </c>
      <c r="J68" s="155">
        <v>59906.02</v>
      </c>
      <c r="K68" s="59">
        <f t="shared" si="6"/>
        <v>54454.694399999993</v>
      </c>
      <c r="L68" s="49"/>
      <c r="M68" s="49"/>
    </row>
    <row r="69" spans="1:13" x14ac:dyDescent="0.25">
      <c r="A69" s="49"/>
      <c r="B69" s="49"/>
      <c r="C69" s="49"/>
      <c r="D69" s="49"/>
      <c r="E69" s="49"/>
      <c r="F69" s="49"/>
      <c r="G69" s="49"/>
      <c r="H69" s="79" t="s">
        <v>913</v>
      </c>
      <c r="I69" s="155">
        <f>SUMIF(PCA!T:T,'Resumo por unidade'!H69,PCA!I:I)+SUMIF('Outras ações discricionárias'!T:T,H69,'Outras ações discricionárias'!I:I)</f>
        <v>117026.76</v>
      </c>
      <c r="J69" s="155">
        <v>59906.02</v>
      </c>
      <c r="K69" s="59">
        <f t="shared" si="6"/>
        <v>-57120.74</v>
      </c>
      <c r="L69" s="49"/>
      <c r="M69" s="49"/>
    </row>
    <row r="70" spans="1:13" x14ac:dyDescent="0.25">
      <c r="A70" s="49"/>
      <c r="B70" s="49"/>
      <c r="C70" s="49"/>
      <c r="D70" s="49"/>
      <c r="E70" s="49"/>
      <c r="F70" s="49"/>
      <c r="G70" s="49"/>
      <c r="H70" s="79" t="s">
        <v>1070</v>
      </c>
      <c r="I70" s="155">
        <f>SUMIF(PCA!T:T,'Resumo por unidade'!H70,PCA!I:I)+SUMIF('Outras ações discricionárias'!T:T,H70,'Outras ações discricionárias'!I:I)</f>
        <v>113521.04</v>
      </c>
      <c r="J70" s="155">
        <v>59906.02</v>
      </c>
      <c r="K70" s="59">
        <f t="shared" si="6"/>
        <v>-53615.02</v>
      </c>
      <c r="L70" s="49"/>
      <c r="M70" s="49"/>
    </row>
    <row r="71" spans="1:13" x14ac:dyDescent="0.25">
      <c r="A71" s="49"/>
      <c r="B71" s="49"/>
      <c r="C71" s="49"/>
      <c r="D71" s="49"/>
      <c r="E71" s="49"/>
      <c r="F71" s="49"/>
      <c r="G71" s="49"/>
      <c r="H71" s="79" t="s">
        <v>993</v>
      </c>
      <c r="I71" s="155">
        <f>SUMIF(PCA!T:T,'Resumo por unidade'!H71,PCA!I:I)+SUMIF('Outras ações discricionárias'!T:T,H71,'Outras ações discricionárias'!I:I)</f>
        <v>170</v>
      </c>
      <c r="J71" s="155">
        <v>59906.02</v>
      </c>
      <c r="K71" s="59">
        <f t="shared" si="6"/>
        <v>59736.02</v>
      </c>
      <c r="L71" s="49"/>
      <c r="M71" s="49"/>
    </row>
    <row r="72" spans="1:13" x14ac:dyDescent="0.25">
      <c r="A72" s="49"/>
      <c r="B72" s="49"/>
      <c r="C72" s="49"/>
      <c r="D72" s="49"/>
      <c r="E72" s="49"/>
      <c r="F72" s="49"/>
      <c r="G72" s="49"/>
      <c r="H72" s="79" t="s">
        <v>1017</v>
      </c>
      <c r="I72" s="155">
        <f>SUMIF(PCA!T:T,'Resumo por unidade'!H72,PCA!I:I)+SUMIF('Outras ações discricionárias'!T:T,H72,'Outras ações discricionárias'!I:I)</f>
        <v>15780.84</v>
      </c>
      <c r="J72" s="155">
        <v>59906.02</v>
      </c>
      <c r="K72" s="59">
        <f t="shared" si="6"/>
        <v>44125.179999999993</v>
      </c>
      <c r="L72" s="49"/>
      <c r="M72" s="49"/>
    </row>
    <row r="73" spans="1:13" x14ac:dyDescent="0.25">
      <c r="A73" s="49"/>
      <c r="B73" s="49"/>
      <c r="C73" s="49"/>
      <c r="D73" s="49"/>
      <c r="E73" s="49"/>
      <c r="F73" s="49"/>
      <c r="G73" s="49"/>
      <c r="H73" s="79" t="s">
        <v>959</v>
      </c>
      <c r="I73" s="155">
        <f>SUMIF(PCA!T:T,'Resumo por unidade'!H73,PCA!I:I)+SUMIF('Outras ações discricionárias'!T:T,H73,'Outras ações discricionárias'!I:I)</f>
        <v>1848150</v>
      </c>
      <c r="J73" s="155">
        <v>59906.02</v>
      </c>
      <c r="K73" s="59">
        <f t="shared" si="6"/>
        <v>-1788243.98</v>
      </c>
      <c r="L73" s="49"/>
      <c r="M73" s="49"/>
    </row>
    <row r="74" spans="1:13" x14ac:dyDescent="0.25">
      <c r="A74" s="49"/>
      <c r="B74" s="49"/>
      <c r="C74" s="49"/>
      <c r="D74" s="49"/>
      <c r="E74" s="49"/>
      <c r="F74" s="49"/>
      <c r="G74" s="49"/>
      <c r="H74" s="79" t="s">
        <v>894</v>
      </c>
      <c r="I74" s="155">
        <f>SUMIF(PCA!T:T,'Resumo por unidade'!H74,PCA!I:I)+SUMIF('Outras ações discricionárias'!T:T,H74,'Outras ações discricionárias'!I:I)</f>
        <v>25122.35</v>
      </c>
      <c r="J74" s="155">
        <v>59906.02</v>
      </c>
      <c r="K74" s="59">
        <f t="shared" si="6"/>
        <v>34783.67</v>
      </c>
      <c r="L74" s="49"/>
      <c r="M74" s="49"/>
    </row>
    <row r="75" spans="1:13" x14ac:dyDescent="0.25">
      <c r="A75" s="49"/>
      <c r="B75" s="49"/>
      <c r="C75" s="49"/>
      <c r="D75" s="49"/>
      <c r="E75" s="49"/>
      <c r="F75" s="49"/>
      <c r="G75" s="49"/>
      <c r="H75" s="79" t="s">
        <v>318</v>
      </c>
      <c r="I75" s="155">
        <f>SUMIF(PCA!T:T,'Resumo por unidade'!H75,PCA!I:I)+SUMIF('Outras ações discricionárias'!T:T,H75,'Outras ações discricionárias'!I:I)</f>
        <v>91796.04</v>
      </c>
      <c r="J75" s="155">
        <v>59906.02</v>
      </c>
      <c r="K75" s="59">
        <f t="shared" si="6"/>
        <v>-31890.019999999997</v>
      </c>
      <c r="L75" s="49"/>
      <c r="M75" s="49"/>
    </row>
    <row r="76" spans="1:13" x14ac:dyDescent="0.25">
      <c r="A76" s="49"/>
      <c r="B76" s="49"/>
      <c r="C76" s="49"/>
      <c r="D76" s="49"/>
      <c r="E76" s="49"/>
      <c r="F76" s="49"/>
      <c r="G76" s="49"/>
      <c r="H76" s="79" t="s">
        <v>553</v>
      </c>
      <c r="I76" s="155">
        <f>SUMIF(PCA!T:T,'Resumo por unidade'!H76,PCA!I:I)+SUMIF('Outras ações discricionárias'!T:T,H76,'Outras ações discricionárias'!I:I)</f>
        <v>0</v>
      </c>
      <c r="J76" s="155">
        <v>59906.02</v>
      </c>
      <c r="K76" s="59">
        <f t="shared" si="6"/>
        <v>59906.02</v>
      </c>
      <c r="L76" s="49"/>
      <c r="M76" s="49"/>
    </row>
    <row r="77" spans="1:13" x14ac:dyDescent="0.25">
      <c r="A77" s="49"/>
      <c r="B77" s="49"/>
      <c r="C77" s="49"/>
      <c r="D77" s="49"/>
      <c r="E77" s="49"/>
      <c r="F77" s="49"/>
      <c r="G77" s="49"/>
      <c r="H77" s="79" t="s">
        <v>898</v>
      </c>
      <c r="I77" s="155">
        <f>SUMIF(PCA!T:T,'Resumo por unidade'!H77,PCA!I:I)+SUMIF('Outras ações discricionárias'!T:T,H77,'Outras ações discricionárias'!I:I)</f>
        <v>0</v>
      </c>
      <c r="J77" s="155">
        <v>59906.02</v>
      </c>
      <c r="K77" s="59">
        <f t="shared" si="6"/>
        <v>59906.02</v>
      </c>
      <c r="L77" s="49"/>
      <c r="M77" s="49"/>
    </row>
    <row r="78" spans="1:13" x14ac:dyDescent="0.25">
      <c r="A78" s="49"/>
      <c r="B78" s="49"/>
      <c r="C78" s="49"/>
      <c r="D78" s="49"/>
      <c r="E78" s="49"/>
      <c r="F78" s="49"/>
      <c r="G78" s="49"/>
      <c r="H78" s="79" t="s">
        <v>289</v>
      </c>
      <c r="I78" s="155">
        <f>SUMIF(PCA!T:T,'Resumo por unidade'!H78,PCA!I:I)+SUMIF('Outras ações discricionárias'!T:T,H78,'Outras ações discricionárias'!I:I)</f>
        <v>358161.29</v>
      </c>
      <c r="J78" s="155">
        <v>59906.02</v>
      </c>
      <c r="K78" s="59">
        <f t="shared" si="6"/>
        <v>-298255.26999999996</v>
      </c>
      <c r="L78" s="49"/>
      <c r="M78" s="49"/>
    </row>
    <row r="79" spans="1:13" x14ac:dyDescent="0.25">
      <c r="A79" s="49"/>
      <c r="B79" s="49"/>
      <c r="C79" s="49"/>
      <c r="D79" s="49"/>
      <c r="E79" s="49"/>
      <c r="F79" s="49"/>
      <c r="G79" s="49"/>
      <c r="H79" s="79" t="s">
        <v>139</v>
      </c>
      <c r="I79" s="155">
        <f>SUMIF(PCA!T:T,'Resumo por unidade'!H79,PCA!I:I)+SUMIF('Outras ações discricionárias'!T:T,H79,'Outras ações discricionárias'!I:I)</f>
        <v>308238.5</v>
      </c>
      <c r="J79" s="155">
        <v>59906.02</v>
      </c>
      <c r="K79" s="59">
        <f t="shared" si="6"/>
        <v>-248332.48</v>
      </c>
      <c r="L79" s="49"/>
      <c r="M79" s="49"/>
    </row>
    <row r="80" spans="1:13" x14ac:dyDescent="0.25">
      <c r="A80" s="49"/>
      <c r="B80" s="49"/>
      <c r="C80" s="49"/>
      <c r="D80" s="49"/>
      <c r="E80" s="49"/>
      <c r="F80" s="49"/>
      <c r="G80" s="49"/>
      <c r="H80" s="79" t="s">
        <v>899</v>
      </c>
      <c r="I80" s="155">
        <f>SUMIF(PCA!T:T,'Resumo por unidade'!H80,PCA!I:I)+SUMIF('Outras ações discricionárias'!T:T,H80,'Outras ações discricionárias'!I:I)</f>
        <v>76000</v>
      </c>
      <c r="J80" s="155">
        <v>59906.02</v>
      </c>
      <c r="K80" s="59">
        <f t="shared" si="6"/>
        <v>-16093.980000000003</v>
      </c>
      <c r="L80" s="49"/>
      <c r="M80" s="49"/>
    </row>
    <row r="81" spans="1:13" x14ac:dyDescent="0.25">
      <c r="A81" s="49"/>
      <c r="B81" s="49"/>
      <c r="C81" s="49"/>
      <c r="D81" s="49"/>
      <c r="E81" s="49"/>
      <c r="F81" s="49"/>
      <c r="G81" s="49"/>
      <c r="H81" s="79" t="s">
        <v>113</v>
      </c>
      <c r="I81" s="155">
        <f>SUMIF(PCA!T:T,'Resumo por unidade'!H81,PCA!I:I)+SUMIF('Outras ações discricionárias'!T:T,H81,'Outras ações discricionárias'!I:I)</f>
        <v>23713.759999999995</v>
      </c>
      <c r="J81" s="155">
        <v>59906.02</v>
      </c>
      <c r="K81" s="59">
        <f t="shared" si="6"/>
        <v>36192.26</v>
      </c>
      <c r="L81" s="49"/>
      <c r="M81" s="49"/>
    </row>
    <row r="82" spans="1:13" x14ac:dyDescent="0.25">
      <c r="A82" s="49"/>
      <c r="B82" s="49"/>
      <c r="C82" s="49"/>
      <c r="D82" s="49"/>
      <c r="E82" s="49"/>
      <c r="F82" s="49"/>
      <c r="G82" s="49"/>
      <c r="H82" s="79" t="s">
        <v>170</v>
      </c>
      <c r="I82" s="155">
        <f>SUMIF(PCA!T:T,'Resumo por unidade'!H82,PCA!I:I)+SUMIF('Outras ações discricionárias'!T:T,H82,'Outras ações discricionárias'!I:I)</f>
        <v>2163346.23</v>
      </c>
      <c r="J82" s="155">
        <v>59906.02</v>
      </c>
      <c r="K82" s="59">
        <f t="shared" si="6"/>
        <v>-2103440.21</v>
      </c>
      <c r="L82" s="49"/>
      <c r="M82" s="49"/>
    </row>
    <row r="83" spans="1:13" x14ac:dyDescent="0.25">
      <c r="A83" s="49"/>
      <c r="B83" s="49"/>
      <c r="C83" s="49"/>
      <c r="D83" s="49"/>
      <c r="E83" s="49"/>
      <c r="F83" s="49"/>
      <c r="G83" s="49"/>
      <c r="H83" s="79" t="s">
        <v>284</v>
      </c>
      <c r="I83" s="155">
        <f>SUMIF(PCA!T:T,'Resumo por unidade'!H83,PCA!I:I)+SUMIF('Outras ações discricionárias'!T:T,H83,'Outras ações discricionárias'!I:I)</f>
        <v>0</v>
      </c>
      <c r="J83" s="155">
        <v>59906.02</v>
      </c>
      <c r="K83" s="59">
        <f t="shared" si="6"/>
        <v>59906.02</v>
      </c>
      <c r="L83" s="49"/>
      <c r="M83" s="49"/>
    </row>
    <row r="84" spans="1:13" x14ac:dyDescent="0.25">
      <c r="A84" s="49"/>
      <c r="B84" s="49"/>
      <c r="C84" s="49"/>
      <c r="D84" s="49"/>
      <c r="E84" s="49"/>
      <c r="F84" s="49"/>
      <c r="G84" s="49"/>
      <c r="H84" s="79" t="s">
        <v>233</v>
      </c>
      <c r="I84" s="155">
        <f>SUMIF(PCA!T:T,'Resumo por unidade'!H84,PCA!I:I)+SUMIF('Outras ações discricionárias'!T:T,H84,'Outras ações discricionárias'!I:I)</f>
        <v>60000</v>
      </c>
      <c r="J84" s="155">
        <v>59906.02</v>
      </c>
      <c r="K84" s="59">
        <f t="shared" si="6"/>
        <v>-93.980000000003201</v>
      </c>
      <c r="L84" s="49"/>
      <c r="M84" s="49"/>
    </row>
    <row r="85" spans="1:13" x14ac:dyDescent="0.25">
      <c r="A85" s="49"/>
      <c r="B85" s="49"/>
      <c r="C85" s="49"/>
      <c r="D85" s="49"/>
      <c r="E85" s="49"/>
      <c r="F85" s="49"/>
      <c r="G85" s="49"/>
      <c r="H85" s="79" t="s">
        <v>81</v>
      </c>
      <c r="I85" s="155">
        <f>SUMIF(PCA!T:T,'Resumo por unidade'!H85,PCA!I:I)+SUMIF('Outras ações discricionárias'!T:T,H85,'Outras ações discricionárias'!I:I)</f>
        <v>4683324.9117000028</v>
      </c>
      <c r="J85" s="155">
        <v>59906.02</v>
      </c>
      <c r="K85" s="59">
        <f t="shared" si="6"/>
        <v>-4623418.8917000033</v>
      </c>
      <c r="L85" s="49"/>
      <c r="M85" s="49"/>
    </row>
    <row r="86" spans="1:13" x14ac:dyDescent="0.25">
      <c r="A86" s="49"/>
      <c r="B86" s="49"/>
      <c r="C86" s="49"/>
      <c r="D86" s="49"/>
      <c r="E86" s="49"/>
      <c r="F86" s="49"/>
      <c r="G86" s="49"/>
      <c r="H86" s="79" t="s">
        <v>310</v>
      </c>
      <c r="I86" s="155">
        <f>SUMIF(PCA!T:T,'Resumo por unidade'!H86,PCA!I:I)+SUMIF('Outras ações discricionárias'!T:T,H86,'Outras ações discricionárias'!I:I)</f>
        <v>1420000</v>
      </c>
      <c r="J86" s="155">
        <v>59906.02</v>
      </c>
      <c r="K86" s="59">
        <f t="shared" si="6"/>
        <v>-1360093.98</v>
      </c>
      <c r="L86" s="49"/>
      <c r="M86" s="49"/>
    </row>
    <row r="87" spans="1:13" x14ac:dyDescent="0.25">
      <c r="A87" s="49"/>
      <c r="B87" s="49"/>
      <c r="C87" s="49"/>
      <c r="D87" s="49"/>
      <c r="E87" s="49"/>
      <c r="F87" s="49"/>
      <c r="G87" s="49"/>
      <c r="H87" s="79" t="s">
        <v>516</v>
      </c>
      <c r="I87" s="155">
        <f>SUMIF(PCA!T:T,'Resumo por unidade'!H87,PCA!I:I)+SUMIF('Outras ações discricionárias'!T:T,H87,'Outras ações discricionárias'!I:I)</f>
        <v>1959986.95</v>
      </c>
      <c r="J87" s="155">
        <v>59906.02</v>
      </c>
      <c r="K87" s="59">
        <f t="shared" si="6"/>
        <v>-1900080.93</v>
      </c>
      <c r="L87" s="49"/>
      <c r="M87" s="49"/>
    </row>
    <row r="88" spans="1:13" x14ac:dyDescent="0.25">
      <c r="A88" s="49"/>
      <c r="B88" s="49"/>
      <c r="C88" s="49"/>
      <c r="D88" s="49"/>
      <c r="E88" s="49"/>
      <c r="F88" s="49"/>
      <c r="G88" s="49"/>
      <c r="H88" s="79" t="s">
        <v>235</v>
      </c>
      <c r="I88" s="155">
        <f>SUMIF(PCA!T:T,'Resumo por unidade'!H88,PCA!I:I)+SUMIF('Outras ações discricionárias'!T:T,H88,'Outras ações discricionárias'!I:I)</f>
        <v>36829.93</v>
      </c>
      <c r="J88" s="155">
        <v>59906.02</v>
      </c>
      <c r="K88" s="59">
        <f t="shared" si="6"/>
        <v>23076.089999999997</v>
      </c>
      <c r="L88" s="49"/>
      <c r="M88" s="49"/>
    </row>
    <row r="89" spans="1:13" x14ac:dyDescent="0.25">
      <c r="A89" s="49"/>
      <c r="B89" s="49"/>
      <c r="C89" s="49"/>
      <c r="D89" s="49"/>
      <c r="E89" s="49"/>
      <c r="F89" s="49"/>
      <c r="G89" s="49"/>
      <c r="H89" s="79" t="s">
        <v>119</v>
      </c>
      <c r="I89" s="155">
        <f>SUMIF(PCA!T:T,'Resumo por unidade'!H89,PCA!I:I)+SUMIF('Outras ações discricionárias'!T:T,H89,'Outras ações discricionárias'!I:I)</f>
        <v>272357.74066666665</v>
      </c>
      <c r="J89" s="155">
        <v>59906.02</v>
      </c>
      <c r="K89" s="59">
        <f t="shared" si="6"/>
        <v>-212451.72066666666</v>
      </c>
      <c r="L89" s="49"/>
      <c r="M89" s="49"/>
    </row>
    <row r="90" spans="1:13" x14ac:dyDescent="0.25">
      <c r="A90" s="49"/>
      <c r="B90" s="49"/>
      <c r="C90" s="49"/>
      <c r="D90" s="49"/>
      <c r="E90" s="49"/>
      <c r="F90" s="49"/>
      <c r="G90" s="49"/>
      <c r="H90" s="79" t="s">
        <v>603</v>
      </c>
      <c r="I90" s="155">
        <f>SUMIF(PCA!T:T,'Resumo por unidade'!H90,PCA!I:I)+SUMIF('Outras ações discricionárias'!T:T,H90,'Outras ações discricionárias'!I:I)</f>
        <v>2178.8200000000002</v>
      </c>
      <c r="J90" s="155">
        <v>59906.02</v>
      </c>
      <c r="K90" s="59">
        <f t="shared" si="6"/>
        <v>57727.199999999997</v>
      </c>
      <c r="L90" s="49"/>
      <c r="M90" s="49"/>
    </row>
    <row r="91" spans="1:13" x14ac:dyDescent="0.25">
      <c r="A91" s="49"/>
      <c r="B91" s="49"/>
      <c r="C91" s="49"/>
      <c r="D91" s="49"/>
      <c r="E91" s="49"/>
      <c r="F91" s="49"/>
      <c r="G91" s="49"/>
      <c r="H91" s="79" t="s">
        <v>63</v>
      </c>
      <c r="I91" s="155">
        <f>SUMIF(PCA!T:T,'Resumo por unidade'!H91,PCA!I:I)+SUMIF('Outras ações discricionárias'!T:T,H91,'Outras ações discricionárias'!I:I)</f>
        <v>1790805.31</v>
      </c>
      <c r="J91" s="155">
        <v>59906.02</v>
      </c>
      <c r="K91" s="59">
        <f t="shared" ref="K91:K122" si="7">J91-I91</f>
        <v>-1730899.29</v>
      </c>
      <c r="L91" s="49"/>
      <c r="M91" s="49"/>
    </row>
    <row r="92" spans="1:13" x14ac:dyDescent="0.25">
      <c r="A92" s="49"/>
      <c r="B92" s="49"/>
      <c r="C92" s="49"/>
      <c r="D92" s="49"/>
      <c r="E92" s="49"/>
      <c r="F92" s="49"/>
      <c r="G92" s="49"/>
      <c r="H92" s="79" t="s">
        <v>581</v>
      </c>
      <c r="I92" s="155">
        <f>SUMIF(PCA!T:T,'Resumo por unidade'!H92,PCA!I:I)+SUMIF('Outras ações discricionárias'!T:T,H92,'Outras ações discricionárias'!I:I)</f>
        <v>44323</v>
      </c>
      <c r="J92" s="155">
        <v>59906.02</v>
      </c>
      <c r="K92" s="59">
        <f t="shared" si="7"/>
        <v>15583.019999999997</v>
      </c>
      <c r="L92" s="49"/>
      <c r="M92" s="49"/>
    </row>
    <row r="93" spans="1:13" x14ac:dyDescent="0.25">
      <c r="A93" s="49"/>
      <c r="B93" s="49"/>
      <c r="C93" s="49"/>
      <c r="D93" s="49"/>
      <c r="E93" s="49"/>
      <c r="F93" s="49"/>
      <c r="G93" s="49"/>
      <c r="H93" s="79" t="s">
        <v>802</v>
      </c>
      <c r="I93" s="155">
        <f>SUMIF(PCA!T:T,'Resumo por unidade'!H93,PCA!I:I)+SUMIF('Outras ações discricionárias'!T:T,H93,'Outras ações discricionárias'!I:I)</f>
        <v>0</v>
      </c>
      <c r="J93" s="155">
        <v>59906.02</v>
      </c>
      <c r="K93" s="59">
        <f t="shared" si="7"/>
        <v>59906.02</v>
      </c>
      <c r="L93" s="49"/>
      <c r="M93" s="49"/>
    </row>
    <row r="94" spans="1:13" x14ac:dyDescent="0.25">
      <c r="A94" s="49"/>
      <c r="B94" s="49"/>
      <c r="C94" s="49"/>
      <c r="D94" s="49"/>
      <c r="E94" s="49"/>
      <c r="F94" s="49"/>
      <c r="G94" s="49"/>
      <c r="H94" s="79" t="s">
        <v>803</v>
      </c>
      <c r="I94" s="155">
        <f>SUMIF(PCA!T:T,'Resumo por unidade'!H94,PCA!I:I)+SUMIF('Outras ações discricionárias'!T:T,H94,'Outras ações discricionárias'!I:I)</f>
        <v>0</v>
      </c>
      <c r="J94" s="155">
        <v>59906.02</v>
      </c>
      <c r="K94" s="59">
        <f t="shared" si="7"/>
        <v>59906.02</v>
      </c>
      <c r="L94" s="49"/>
      <c r="M94" s="49"/>
    </row>
    <row r="95" spans="1:13" x14ac:dyDescent="0.25">
      <c r="A95" s="49"/>
      <c r="B95" s="49"/>
      <c r="C95" s="49"/>
      <c r="D95" s="49"/>
      <c r="E95" s="49"/>
      <c r="F95" s="49"/>
      <c r="G95" s="49"/>
      <c r="H95" s="79" t="s">
        <v>884</v>
      </c>
      <c r="I95" s="155">
        <f>SUMIF(PCA!T:T,'Resumo por unidade'!H95,PCA!I:I)+SUMIF('Outras ações discricionárias'!T:T,H95,'Outras ações discricionárias'!I:I)</f>
        <v>350</v>
      </c>
      <c r="J95" s="155">
        <v>59906.02</v>
      </c>
      <c r="K95" s="59">
        <f t="shared" si="7"/>
        <v>59556.02</v>
      </c>
      <c r="L95" s="49"/>
      <c r="M95" s="49"/>
    </row>
    <row r="96" spans="1:13" x14ac:dyDescent="0.25">
      <c r="A96" s="49"/>
      <c r="B96" s="49"/>
      <c r="C96" s="49"/>
      <c r="D96" s="49"/>
      <c r="E96" s="49"/>
      <c r="F96" s="49"/>
      <c r="G96" s="49"/>
      <c r="H96" s="79" t="s">
        <v>804</v>
      </c>
      <c r="I96" s="155">
        <f>SUMIF(PCA!T:T,'Resumo por unidade'!H96,PCA!I:I)+SUMIF('Outras ações discricionárias'!T:T,H96,'Outras ações discricionárias'!I:I)</f>
        <v>0</v>
      </c>
      <c r="J96" s="155">
        <v>59906.02</v>
      </c>
      <c r="K96" s="59">
        <f t="shared" si="7"/>
        <v>59906.02</v>
      </c>
      <c r="L96" s="49"/>
      <c r="M96" s="49"/>
    </row>
    <row r="97" spans="1:13" x14ac:dyDescent="0.25">
      <c r="A97" s="49"/>
      <c r="B97" s="49"/>
      <c r="C97" s="49"/>
      <c r="D97" s="49"/>
      <c r="E97" s="49"/>
      <c r="F97" s="49"/>
      <c r="G97" s="49"/>
      <c r="H97" s="79" t="s">
        <v>218</v>
      </c>
      <c r="I97" s="155">
        <f>SUMIF(PCA!T:T,'Resumo por unidade'!H97,PCA!I:I)+SUMIF('Outras ações discricionárias'!T:T,H97,'Outras ações discricionárias'!I:I)</f>
        <v>0</v>
      </c>
      <c r="J97" s="155">
        <v>59906.02</v>
      </c>
      <c r="K97" s="59">
        <f t="shared" si="7"/>
        <v>59906.02</v>
      </c>
      <c r="L97" s="49"/>
      <c r="M97" s="49"/>
    </row>
    <row r="98" spans="1:13" x14ac:dyDescent="0.25">
      <c r="A98" s="49"/>
      <c r="B98" s="49"/>
      <c r="C98" s="49"/>
      <c r="D98" s="49"/>
      <c r="E98" s="49"/>
      <c r="F98" s="49"/>
      <c r="G98" s="49"/>
      <c r="H98" s="79" t="s">
        <v>252</v>
      </c>
      <c r="I98" s="155">
        <f>SUMIF(PCA!T:T,'Resumo por unidade'!H98,PCA!I:I)+SUMIF('Outras ações discricionárias'!T:T,H98,'Outras ações discricionárias'!I:I)</f>
        <v>778228.94</v>
      </c>
      <c r="J98" s="155">
        <v>59906.02</v>
      </c>
      <c r="K98" s="59">
        <f t="shared" si="7"/>
        <v>-718322.91999999993</v>
      </c>
      <c r="L98" s="49"/>
      <c r="M98" s="49"/>
    </row>
    <row r="99" spans="1:13" x14ac:dyDescent="0.25">
      <c r="A99" s="49"/>
      <c r="B99" s="49"/>
      <c r="C99" s="49"/>
      <c r="D99" s="49"/>
      <c r="E99" s="49"/>
      <c r="F99" s="49"/>
      <c r="G99" s="49"/>
      <c r="H99" s="79" t="s">
        <v>700</v>
      </c>
      <c r="I99" s="155">
        <f>SUMIF(PCA!T:T,'Resumo por unidade'!H99,PCA!I:I)+SUMIF('Outras ações discricionárias'!T:T,H99,'Outras ações discricionárias'!I:I)</f>
        <v>95030.39</v>
      </c>
      <c r="J99" s="155">
        <v>59906.02</v>
      </c>
      <c r="K99" s="59">
        <f t="shared" si="7"/>
        <v>-35124.370000000003</v>
      </c>
      <c r="L99" s="49"/>
      <c r="M99" s="49"/>
    </row>
    <row r="100" spans="1:13" x14ac:dyDescent="0.25">
      <c r="A100" s="49"/>
      <c r="B100" s="49"/>
      <c r="C100" s="49"/>
      <c r="D100" s="49"/>
      <c r="E100" s="49"/>
      <c r="F100" s="49"/>
      <c r="G100" s="49"/>
      <c r="H100" s="79" t="s">
        <v>805</v>
      </c>
      <c r="I100" s="155">
        <f>SUMIF(PCA!T:T,'Resumo por unidade'!H100,PCA!I:I)+SUMIF('Outras ações discricionárias'!T:T,H100,'Outras ações discricionárias'!I:I)</f>
        <v>0</v>
      </c>
      <c r="J100" s="155">
        <v>59906.02</v>
      </c>
      <c r="K100" s="59">
        <f t="shared" si="7"/>
        <v>59906.02</v>
      </c>
      <c r="L100" s="49"/>
      <c r="M100" s="49"/>
    </row>
    <row r="101" spans="1:13" x14ac:dyDescent="0.25">
      <c r="A101" s="49"/>
      <c r="B101" s="49"/>
      <c r="C101" s="49"/>
      <c r="D101" s="49"/>
      <c r="E101" s="49"/>
      <c r="F101" s="49"/>
      <c r="G101" s="49"/>
      <c r="H101" s="79" t="s">
        <v>882</v>
      </c>
      <c r="I101" s="155">
        <f>SUMIF(PCA!T:T,'Resumo por unidade'!H101,PCA!I:I)+SUMIF('Outras ações discricionárias'!T:T,H101,'Outras ações discricionárias'!I:I)</f>
        <v>130249.2</v>
      </c>
      <c r="J101" s="155">
        <v>59906.02</v>
      </c>
      <c r="K101" s="59">
        <f t="shared" si="7"/>
        <v>-70343.179999999993</v>
      </c>
      <c r="L101" s="49"/>
      <c r="M101" s="49"/>
    </row>
    <row r="102" spans="1:13" x14ac:dyDescent="0.25">
      <c r="A102" s="49"/>
      <c r="B102" s="49"/>
      <c r="C102" s="49"/>
      <c r="D102" s="49"/>
      <c r="E102" s="49"/>
      <c r="F102" s="49"/>
      <c r="G102" s="49"/>
      <c r="H102" s="79" t="s">
        <v>806</v>
      </c>
      <c r="I102" s="155">
        <f>SUMIF(PCA!T:T,'Resumo por unidade'!H102,PCA!I:I)+SUMIF('Outras ações discricionárias'!T:T,H102,'Outras ações discricionárias'!I:I)</f>
        <v>0</v>
      </c>
      <c r="J102" s="155">
        <v>59906.02</v>
      </c>
      <c r="K102" s="59">
        <f t="shared" si="7"/>
        <v>59906.02</v>
      </c>
      <c r="L102" s="49"/>
      <c r="M102" s="49"/>
    </row>
    <row r="103" spans="1:13" x14ac:dyDescent="0.25">
      <c r="A103" s="49"/>
      <c r="B103" s="49"/>
      <c r="C103" s="49"/>
      <c r="D103" s="49"/>
      <c r="E103" s="49"/>
      <c r="F103" s="49"/>
      <c r="G103" s="49"/>
      <c r="H103" s="79" t="s">
        <v>510</v>
      </c>
      <c r="I103" s="155">
        <f>SUMIF(PCA!T:T,'Resumo por unidade'!H103,PCA!I:I)+SUMIF('Outras ações discricionárias'!T:T,H103,'Outras ações discricionárias'!I:I)</f>
        <v>5100</v>
      </c>
      <c r="J103" s="155">
        <v>59906.02</v>
      </c>
      <c r="K103" s="59">
        <f t="shared" si="7"/>
        <v>54806.02</v>
      </c>
      <c r="L103" s="49"/>
      <c r="M103" s="49"/>
    </row>
    <row r="104" spans="1:13" x14ac:dyDescent="0.25">
      <c r="A104" s="49"/>
      <c r="B104" s="49"/>
      <c r="C104" s="49"/>
      <c r="D104" s="49"/>
      <c r="E104" s="49"/>
      <c r="F104" s="49"/>
      <c r="G104" s="49"/>
      <c r="H104" s="79" t="s">
        <v>538</v>
      </c>
      <c r="I104" s="155">
        <f>SUMIF(PCA!T:T,'Resumo por unidade'!H104,PCA!I:I)+SUMIF('Outras ações discricionárias'!T:T,H104,'Outras ações discricionárias'!I:I)</f>
        <v>790540.78</v>
      </c>
      <c r="J104" s="155">
        <v>59906.02</v>
      </c>
      <c r="K104" s="59">
        <f t="shared" si="7"/>
        <v>-730634.76</v>
      </c>
      <c r="L104" s="49"/>
      <c r="M104" s="49"/>
    </row>
    <row r="105" spans="1:13" x14ac:dyDescent="0.25">
      <c r="A105" s="49"/>
      <c r="B105" s="49"/>
      <c r="C105" s="49"/>
      <c r="D105" s="49"/>
      <c r="E105" s="49"/>
      <c r="F105" s="49"/>
      <c r="G105" s="49"/>
      <c r="H105" s="79" t="s">
        <v>158</v>
      </c>
      <c r="I105" s="155">
        <f>SUMIF(PCA!T:T,'Resumo por unidade'!H105,PCA!I:I)+SUMIF('Outras ações discricionárias'!T:T,H105,'Outras ações discricionárias'!I:I)</f>
        <v>3499.5966666666668</v>
      </c>
      <c r="J105" s="155">
        <v>59906.02</v>
      </c>
      <c r="K105" s="59">
        <f t="shared" si="7"/>
        <v>56406.423333333332</v>
      </c>
      <c r="L105" s="49"/>
      <c r="M105" s="49"/>
    </row>
    <row r="106" spans="1:13" x14ac:dyDescent="0.25">
      <c r="A106" s="49"/>
      <c r="B106" s="49"/>
      <c r="C106" s="49"/>
      <c r="D106" s="49"/>
      <c r="E106" s="49"/>
      <c r="F106" s="49"/>
      <c r="G106" s="49"/>
      <c r="H106" s="79" t="s">
        <v>410</v>
      </c>
      <c r="I106" s="155">
        <f>SUMIF(PCA!T:T,'Resumo por unidade'!H106,PCA!I:I)+SUMIF('Outras ações discricionárias'!T:T,H106,'Outras ações discricionárias'!I:I)</f>
        <v>76980</v>
      </c>
      <c r="J106" s="155">
        <v>59906.02</v>
      </c>
      <c r="K106" s="59">
        <f t="shared" si="7"/>
        <v>-17073.980000000003</v>
      </c>
      <c r="L106" s="49"/>
      <c r="M106" s="49"/>
    </row>
    <row r="107" spans="1:13" x14ac:dyDescent="0.25">
      <c r="A107" s="49"/>
      <c r="B107" s="49"/>
      <c r="C107" s="49"/>
      <c r="D107" s="49"/>
      <c r="E107" s="49"/>
      <c r="F107" s="49"/>
      <c r="G107" s="49"/>
      <c r="H107" s="79" t="s">
        <v>807</v>
      </c>
      <c r="I107" s="155">
        <f>SUMIF(PCA!T:T,'Resumo por unidade'!H107,PCA!I:I)+SUMIF('Outras ações discricionárias'!T:T,H107,'Outras ações discricionárias'!I:I)</f>
        <v>0</v>
      </c>
      <c r="J107" s="155">
        <v>59906.02</v>
      </c>
      <c r="K107" s="59">
        <f t="shared" si="7"/>
        <v>59906.02</v>
      </c>
      <c r="L107" s="49"/>
      <c r="M107" s="49"/>
    </row>
    <row r="108" spans="1:13" x14ac:dyDescent="0.25">
      <c r="A108" s="49"/>
      <c r="B108" s="49"/>
      <c r="C108" s="49"/>
      <c r="D108" s="49"/>
      <c r="E108" s="49"/>
      <c r="F108" s="49"/>
      <c r="G108" s="49"/>
      <c r="H108" s="79" t="s">
        <v>997</v>
      </c>
      <c r="I108" s="155">
        <f>SUMIF(PCA!T:T,'Resumo por unidade'!H108,PCA!I:I)+SUMIF('Outras ações discricionárias'!T:T,H108,'Outras ações discricionárias'!I:I)</f>
        <v>1000</v>
      </c>
      <c r="J108" s="155">
        <v>59906.02</v>
      </c>
      <c r="K108" s="59">
        <f t="shared" si="7"/>
        <v>58906.02</v>
      </c>
      <c r="L108" s="49"/>
      <c r="M108" s="49"/>
    </row>
    <row r="109" spans="1:13" x14ac:dyDescent="0.25">
      <c r="A109" s="49"/>
      <c r="B109" s="49"/>
      <c r="C109" s="49"/>
      <c r="D109" s="49"/>
      <c r="E109" s="49"/>
      <c r="F109" s="49"/>
      <c r="G109" s="49"/>
      <c r="H109" s="79" t="s">
        <v>380</v>
      </c>
      <c r="I109" s="155">
        <f>SUMIF(PCA!T:T,'Resumo por unidade'!H109,PCA!I:I)+SUMIF('Outras ações discricionárias'!T:T,H109,'Outras ações discricionárias'!I:I)</f>
        <v>623979.6</v>
      </c>
      <c r="J109" s="155">
        <v>59906.02</v>
      </c>
      <c r="K109" s="59">
        <f t="shared" si="7"/>
        <v>-564073.57999999996</v>
      </c>
      <c r="L109" s="49"/>
      <c r="M109" s="49"/>
    </row>
    <row r="110" spans="1:13" x14ac:dyDescent="0.25">
      <c r="A110" s="49"/>
      <c r="B110" s="49"/>
      <c r="C110" s="49"/>
      <c r="D110" s="49"/>
      <c r="E110" s="49"/>
      <c r="F110" s="49"/>
      <c r="G110" s="49"/>
      <c r="H110" s="79" t="s">
        <v>695</v>
      </c>
      <c r="I110" s="155">
        <f>SUMIF(PCA!T:T,'Resumo por unidade'!H110,PCA!I:I)+SUMIF('Outras ações discricionárias'!T:T,H110,'Outras ações discricionárias'!I:I)</f>
        <v>2574</v>
      </c>
      <c r="J110" s="155">
        <v>59906.02</v>
      </c>
      <c r="K110" s="59">
        <f t="shared" si="7"/>
        <v>57332.02</v>
      </c>
      <c r="L110" s="49"/>
      <c r="M110" s="49"/>
    </row>
    <row r="111" spans="1:13" x14ac:dyDescent="0.25">
      <c r="A111" s="49"/>
      <c r="B111" s="49"/>
      <c r="C111" s="49"/>
      <c r="D111" s="49"/>
      <c r="E111" s="49"/>
      <c r="F111" s="49"/>
      <c r="G111" s="49"/>
      <c r="H111" s="79" t="s">
        <v>229</v>
      </c>
      <c r="I111" s="155">
        <f>SUMIF(PCA!T:T,'Resumo por unidade'!H111,PCA!I:I)+SUMIF('Outras ações discricionárias'!T:T,H111,'Outras ações discricionárias'!I:I)</f>
        <v>9635</v>
      </c>
      <c r="J111" s="155">
        <v>59906.02</v>
      </c>
      <c r="K111" s="59">
        <f t="shared" si="7"/>
        <v>50271.02</v>
      </c>
      <c r="L111" s="49"/>
      <c r="M111" s="49"/>
    </row>
    <row r="112" spans="1:13" x14ac:dyDescent="0.25">
      <c r="A112" s="49"/>
      <c r="B112" s="49"/>
      <c r="C112" s="49"/>
      <c r="D112" s="49"/>
      <c r="E112" s="49"/>
      <c r="F112" s="49"/>
      <c r="G112" s="49"/>
      <c r="H112" s="79" t="s">
        <v>559</v>
      </c>
      <c r="I112" s="155">
        <f>SUMIF(PCA!T:T,'Resumo por unidade'!H112,PCA!I:I)+SUMIF('Outras ações discricionárias'!T:T,H112,'Outras ações discricionárias'!I:I)</f>
        <v>249436</v>
      </c>
      <c r="J112" s="155">
        <v>59906.02</v>
      </c>
      <c r="K112" s="59">
        <f t="shared" si="7"/>
        <v>-189529.98</v>
      </c>
      <c r="L112" s="49"/>
      <c r="M112" s="49"/>
    </row>
    <row r="113" spans="1:13" x14ac:dyDescent="0.25">
      <c r="A113" s="49"/>
      <c r="B113" s="49"/>
      <c r="C113" s="49"/>
      <c r="D113" s="49"/>
      <c r="E113" s="49"/>
      <c r="F113" s="49"/>
      <c r="G113" s="49"/>
      <c r="H113" s="79" t="s">
        <v>1050</v>
      </c>
      <c r="I113" s="155">
        <f>SUMIF(PCA!T:T,'Resumo por unidade'!H113,PCA!I:I)+SUMIF('Outras ações discricionárias'!T:T,H113,'Outras ações discricionárias'!I:I)</f>
        <v>160</v>
      </c>
      <c r="J113" s="155">
        <v>59906.02</v>
      </c>
      <c r="K113" s="59">
        <f t="shared" si="7"/>
        <v>59746.02</v>
      </c>
      <c r="L113" s="49"/>
      <c r="M113" s="49"/>
    </row>
    <row r="114" spans="1:13" x14ac:dyDescent="0.25">
      <c r="A114" s="49"/>
      <c r="B114" s="49"/>
      <c r="C114" s="49"/>
      <c r="D114" s="49"/>
      <c r="E114" s="49"/>
      <c r="F114" s="49"/>
      <c r="G114" s="49"/>
      <c r="H114" s="79" t="s">
        <v>910</v>
      </c>
      <c r="I114" s="155">
        <f>SUMIF(PCA!T:T,'Resumo por unidade'!H114,PCA!I:I)+SUMIF('Outras ações discricionárias'!T:T,H114,'Outras ações discricionárias'!I:I)</f>
        <v>93037.68</v>
      </c>
      <c r="J114" s="155">
        <v>59906.02</v>
      </c>
      <c r="K114" s="59">
        <f t="shared" si="7"/>
        <v>-33131.659999999996</v>
      </c>
      <c r="L114" s="49"/>
      <c r="M114" s="49"/>
    </row>
    <row r="115" spans="1:13" x14ac:dyDescent="0.25">
      <c r="A115" s="49"/>
      <c r="B115" s="49"/>
      <c r="C115" s="49"/>
      <c r="D115" s="49"/>
      <c r="E115" s="49"/>
      <c r="F115" s="49"/>
      <c r="G115" s="49"/>
      <c r="H115" s="79" t="s">
        <v>808</v>
      </c>
      <c r="I115" s="155">
        <f>SUMIF(PCA!T:T,'Resumo por unidade'!H115,PCA!I:I)+SUMIF('Outras ações discricionárias'!T:T,H115,'Outras ações discricionárias'!I:I)</f>
        <v>0</v>
      </c>
      <c r="J115" s="155">
        <v>59906.02</v>
      </c>
      <c r="K115" s="59">
        <f t="shared" si="7"/>
        <v>59906.02</v>
      </c>
      <c r="L115" s="49"/>
      <c r="M115" s="49"/>
    </row>
    <row r="116" spans="1:13" x14ac:dyDescent="0.25">
      <c r="A116" s="49"/>
      <c r="B116" s="49"/>
      <c r="C116" s="49"/>
      <c r="D116" s="49"/>
      <c r="E116" s="49"/>
      <c r="F116" s="49"/>
      <c r="G116" s="49"/>
      <c r="H116" s="79" t="s">
        <v>555</v>
      </c>
      <c r="I116" s="155">
        <f>SUMIF(PCA!T:T,'Resumo por unidade'!H116,PCA!I:I)+SUMIF('Outras ações discricionárias'!T:T,H116,'Outras ações discricionárias'!I:I)</f>
        <v>0</v>
      </c>
      <c r="J116" s="155">
        <v>59906.02</v>
      </c>
      <c r="K116" s="59">
        <f t="shared" si="7"/>
        <v>59906.02</v>
      </c>
      <c r="L116" s="49"/>
      <c r="M116" s="49"/>
    </row>
    <row r="117" spans="1:13" x14ac:dyDescent="0.25">
      <c r="A117" s="49"/>
      <c r="B117" s="49"/>
      <c r="C117" s="49"/>
      <c r="D117" s="49"/>
      <c r="E117" s="49"/>
      <c r="F117" s="49"/>
      <c r="G117" s="49"/>
      <c r="H117" s="79" t="s">
        <v>100</v>
      </c>
      <c r="I117" s="155">
        <f>SUMIF(PCA!T:T,'Resumo por unidade'!H117,PCA!I:I)+SUMIF('Outras ações discricionárias'!T:T,H117,'Outras ações discricionárias'!I:I)</f>
        <v>45756.41</v>
      </c>
      <c r="J117" s="155">
        <v>59906.02</v>
      </c>
      <c r="K117" s="59">
        <f t="shared" si="7"/>
        <v>14149.609999999993</v>
      </c>
      <c r="L117" s="49"/>
      <c r="M117" s="49"/>
    </row>
    <row r="118" spans="1:13" x14ac:dyDescent="0.25">
      <c r="A118" s="49"/>
      <c r="B118" s="49"/>
      <c r="C118" s="49"/>
      <c r="D118" s="49"/>
      <c r="E118" s="49"/>
      <c r="F118" s="49"/>
      <c r="G118" s="49"/>
      <c r="H118" s="79" t="s">
        <v>58</v>
      </c>
      <c r="I118" s="155">
        <f>SUMIF(PCA!T:T,'Resumo por unidade'!H118,PCA!I:I)+SUMIF('Outras ações discricionárias'!T:T,H118,'Outras ações discricionárias'!I:I)</f>
        <v>334000</v>
      </c>
      <c r="J118" s="155">
        <v>59906.02</v>
      </c>
      <c r="K118" s="59">
        <f t="shared" si="7"/>
        <v>-274093.98</v>
      </c>
      <c r="L118" s="49"/>
      <c r="M118" s="49"/>
    </row>
    <row r="119" spans="1:13" x14ac:dyDescent="0.25">
      <c r="A119" s="49"/>
      <c r="B119" s="49"/>
      <c r="C119" s="49"/>
      <c r="D119" s="49"/>
      <c r="E119" s="49"/>
      <c r="F119" s="49"/>
      <c r="G119" s="49"/>
      <c r="H119" s="79" t="s">
        <v>578</v>
      </c>
      <c r="I119" s="155">
        <f>SUMIF(PCA!T:T,'Resumo por unidade'!H119,PCA!I:I)+SUMIF('Outras ações discricionárias'!T:T,H119,'Outras ações discricionárias'!I:I)</f>
        <v>85428</v>
      </c>
      <c r="J119" s="155">
        <v>59906.02</v>
      </c>
      <c r="K119" s="59">
        <f t="shared" si="7"/>
        <v>-25521.980000000003</v>
      </c>
      <c r="L119" s="49"/>
      <c r="M119" s="49"/>
    </row>
    <row r="120" spans="1:13" x14ac:dyDescent="0.25">
      <c r="A120" s="49"/>
      <c r="B120" s="49"/>
      <c r="C120" s="49"/>
      <c r="D120" s="49"/>
      <c r="E120" s="49"/>
      <c r="F120" s="49"/>
      <c r="G120" s="49"/>
      <c r="H120" s="79" t="s">
        <v>357</v>
      </c>
      <c r="I120" s="155">
        <f>SUMIF(PCA!T:T,'Resumo por unidade'!H120,PCA!I:I)+SUMIF('Outras ações discricionárias'!T:T,H120,'Outras ações discricionárias'!I:I)</f>
        <v>2989328.1</v>
      </c>
      <c r="J120" s="155">
        <v>59906.02</v>
      </c>
      <c r="K120" s="59">
        <f t="shared" si="7"/>
        <v>-2929422.08</v>
      </c>
      <c r="L120" s="49"/>
      <c r="M120" s="49"/>
    </row>
    <row r="121" spans="1:13" x14ac:dyDescent="0.25">
      <c r="A121" s="49"/>
      <c r="B121" s="49"/>
      <c r="C121" s="49"/>
      <c r="D121" s="49"/>
      <c r="E121" s="49"/>
      <c r="F121" s="49"/>
      <c r="G121" s="49"/>
      <c r="H121" s="79" t="s">
        <v>504</v>
      </c>
      <c r="I121" s="155">
        <f>SUMIF(PCA!T:T,'Resumo por unidade'!H121,PCA!I:I)+SUMIF('Outras ações discricionárias'!T:T,H121,'Outras ações discricionárias'!I:I)</f>
        <v>308765.14</v>
      </c>
      <c r="J121" s="155">
        <v>59906.02</v>
      </c>
      <c r="K121" s="59">
        <f t="shared" si="7"/>
        <v>-248859.12000000002</v>
      </c>
      <c r="L121" s="49"/>
      <c r="M121" s="49"/>
    </row>
    <row r="122" spans="1:13" x14ac:dyDescent="0.25">
      <c r="A122" s="49"/>
      <c r="B122" s="49"/>
      <c r="C122" s="49"/>
      <c r="D122" s="49"/>
      <c r="E122" s="49"/>
      <c r="F122" s="49"/>
      <c r="G122" s="49"/>
      <c r="H122" s="79" t="s">
        <v>145</v>
      </c>
      <c r="I122" s="155">
        <f>SUMIF(PCA!T:T,'Resumo por unidade'!H122,PCA!I:I)+SUMIF('Outras ações discricionárias'!T:T,H122,'Outras ações discricionárias'!I:I)</f>
        <v>2323876.2450000001</v>
      </c>
      <c r="J122" s="155">
        <v>59906.02</v>
      </c>
      <c r="K122" s="59">
        <f t="shared" si="7"/>
        <v>-2263970.2250000001</v>
      </c>
      <c r="L122" s="49"/>
      <c r="M122" s="49"/>
    </row>
    <row r="123" spans="1:13" x14ac:dyDescent="0.25">
      <c r="A123" s="49"/>
      <c r="B123" s="49"/>
      <c r="C123" s="49"/>
      <c r="D123" s="49"/>
      <c r="E123" s="49"/>
      <c r="F123" s="49"/>
      <c r="G123" s="49"/>
      <c r="H123" s="79" t="s">
        <v>262</v>
      </c>
      <c r="I123" s="155">
        <f>SUMIF(PCA!T:T,'Resumo por unidade'!H123,PCA!I:I)+SUMIF('Outras ações discricionárias'!T:T,H123,'Outras ações discricionárias'!I:I)</f>
        <v>6155149.4900000002</v>
      </c>
      <c r="J123" s="155">
        <v>59906.02</v>
      </c>
      <c r="K123" s="59">
        <f t="shared" ref="K123:K141" si="8">J123-I123</f>
        <v>-6095243.4700000007</v>
      </c>
      <c r="L123" s="49"/>
      <c r="M123" s="49"/>
    </row>
    <row r="124" spans="1:13" x14ac:dyDescent="0.25">
      <c r="A124" s="49"/>
      <c r="B124" s="49"/>
      <c r="C124" s="49"/>
      <c r="D124" s="49"/>
      <c r="E124" s="49"/>
      <c r="F124" s="49"/>
      <c r="G124" s="49"/>
      <c r="H124" s="79" t="s">
        <v>438</v>
      </c>
      <c r="I124" s="155">
        <f>SUMIF(PCA!T:T,'Resumo por unidade'!H124,PCA!I:I)+SUMIF('Outras ações discricionárias'!T:T,H124,'Outras ações discricionárias'!I:I)</f>
        <v>15657</v>
      </c>
      <c r="J124" s="155">
        <v>59906.02</v>
      </c>
      <c r="K124" s="59">
        <f t="shared" si="8"/>
        <v>44249.02</v>
      </c>
      <c r="L124" s="49"/>
      <c r="M124" s="49"/>
    </row>
    <row r="125" spans="1:13" x14ac:dyDescent="0.25">
      <c r="A125" s="49"/>
      <c r="B125" s="49"/>
      <c r="C125" s="49"/>
      <c r="D125" s="49"/>
      <c r="E125" s="49"/>
      <c r="F125" s="49"/>
      <c r="G125" s="49"/>
      <c r="H125" s="79" t="s">
        <v>809</v>
      </c>
      <c r="I125" s="155">
        <f>SUMIF(PCA!T:T,'Resumo por unidade'!H125,PCA!I:I)+SUMIF('Outras ações discricionárias'!T:T,H125,'Outras ações discricionárias'!I:I)</f>
        <v>0</v>
      </c>
      <c r="J125" s="155">
        <v>59906.02</v>
      </c>
      <c r="K125" s="59">
        <f t="shared" si="8"/>
        <v>59906.02</v>
      </c>
      <c r="L125" s="49"/>
      <c r="M125" s="49"/>
    </row>
    <row r="126" spans="1:13" x14ac:dyDescent="0.25">
      <c r="A126" s="49"/>
      <c r="B126" s="49"/>
      <c r="C126" s="49"/>
      <c r="D126" s="49"/>
      <c r="E126" s="49"/>
      <c r="F126" s="49"/>
      <c r="G126" s="49"/>
      <c r="H126" s="79" t="s">
        <v>587</v>
      </c>
      <c r="I126" s="155">
        <f>SUMIF(PCA!T:T,'Resumo por unidade'!H126,PCA!I:I)+SUMIF('Outras ações discricionárias'!T:T,H126,'Outras ações discricionárias'!I:I)</f>
        <v>7952.6</v>
      </c>
      <c r="J126" s="155">
        <v>59906.02</v>
      </c>
      <c r="K126" s="59">
        <f t="shared" si="8"/>
        <v>51953.42</v>
      </c>
      <c r="L126" s="49"/>
      <c r="M126" s="49"/>
    </row>
    <row r="127" spans="1:13" x14ac:dyDescent="0.25">
      <c r="A127" s="49"/>
      <c r="B127" s="49"/>
      <c r="C127" s="49"/>
      <c r="D127" s="49"/>
      <c r="E127" s="49"/>
      <c r="F127" s="49"/>
      <c r="G127" s="49"/>
      <c r="H127" s="79" t="s">
        <v>810</v>
      </c>
      <c r="I127" s="155">
        <f>SUMIF(PCA!T:T,'Resumo por unidade'!H127,PCA!I:I)+SUMIF('Outras ações discricionárias'!T:T,H127,'Outras ações discricionárias'!I:I)</f>
        <v>0</v>
      </c>
      <c r="J127" s="155">
        <v>59906.02</v>
      </c>
      <c r="K127" s="59">
        <f t="shared" si="8"/>
        <v>59906.02</v>
      </c>
      <c r="L127" s="49"/>
      <c r="M127" s="49"/>
    </row>
    <row r="128" spans="1:13" x14ac:dyDescent="0.25">
      <c r="A128" s="49"/>
      <c r="B128" s="49"/>
      <c r="C128" s="49"/>
      <c r="D128" s="49"/>
      <c r="E128" s="49"/>
      <c r="F128" s="49"/>
      <c r="G128" s="49"/>
      <c r="H128" s="79" t="s">
        <v>712</v>
      </c>
      <c r="I128" s="155">
        <f>SUMIF(PCA!T:T,'Resumo por unidade'!H128,PCA!I:I)+SUMIF('Outras ações discricionárias'!T:T,H128,'Outras ações discricionárias'!I:I)</f>
        <v>46656.4</v>
      </c>
      <c r="J128" s="155">
        <v>59906.02</v>
      </c>
      <c r="K128" s="59">
        <f t="shared" si="8"/>
        <v>13249.619999999995</v>
      </c>
      <c r="L128" s="49"/>
      <c r="M128" s="49"/>
    </row>
    <row r="129" spans="1:13" x14ac:dyDescent="0.25">
      <c r="A129" s="49"/>
      <c r="B129" s="49"/>
      <c r="C129" s="49"/>
      <c r="D129" s="49"/>
      <c r="E129" s="49"/>
      <c r="F129" s="49"/>
      <c r="G129" s="49"/>
      <c r="H129" s="79" t="s">
        <v>86</v>
      </c>
      <c r="I129" s="155">
        <f>SUMIF(PCA!T:T,'Resumo por unidade'!H129,PCA!I:I)+SUMIF('Outras ações discricionárias'!T:T,H129,'Outras ações discricionárias'!I:I)</f>
        <v>452208.33849999995</v>
      </c>
      <c r="J129" s="155">
        <v>59906.02</v>
      </c>
      <c r="K129" s="59">
        <f t="shared" si="8"/>
        <v>-392302.31849999994</v>
      </c>
      <c r="L129" s="49"/>
      <c r="M129" s="49"/>
    </row>
    <row r="130" spans="1:13" x14ac:dyDescent="0.25">
      <c r="A130" s="49"/>
      <c r="B130" s="49"/>
      <c r="C130" s="49"/>
      <c r="D130" s="49"/>
      <c r="E130" s="49"/>
      <c r="F130" s="49"/>
      <c r="G130" s="49"/>
      <c r="H130" s="79" t="s">
        <v>108</v>
      </c>
      <c r="I130" s="155">
        <f>SUMIF(PCA!T:T,'Resumo por unidade'!H130,PCA!I:I)+SUMIF('Outras ações discricionárias'!T:T,H130,'Outras ações discricionárias'!I:I)</f>
        <v>35000</v>
      </c>
      <c r="J130" s="155">
        <v>59906.02</v>
      </c>
      <c r="K130" s="59">
        <f t="shared" si="8"/>
        <v>24906.019999999997</v>
      </c>
      <c r="L130" s="49"/>
      <c r="M130" s="49"/>
    </row>
    <row r="131" spans="1:13" x14ac:dyDescent="0.25">
      <c r="A131" s="49"/>
      <c r="B131" s="49"/>
      <c r="C131" s="49"/>
      <c r="D131" s="49"/>
      <c r="E131" s="49"/>
      <c r="F131" s="49"/>
      <c r="G131" s="49"/>
      <c r="H131" s="79" t="s">
        <v>91</v>
      </c>
      <c r="I131" s="155">
        <f>SUMIF(PCA!T:T,'Resumo por unidade'!H131,PCA!I:I)+SUMIF('Outras ações discricionárias'!T:T,H131,'Outras ações discricionárias'!I:I)</f>
        <v>339342.07</v>
      </c>
      <c r="J131" s="155">
        <v>59906.02</v>
      </c>
      <c r="K131" s="59">
        <f t="shared" si="8"/>
        <v>-279436.05</v>
      </c>
      <c r="L131" s="49"/>
      <c r="M131" s="49"/>
    </row>
    <row r="132" spans="1:13" x14ac:dyDescent="0.25">
      <c r="A132" s="49"/>
      <c r="B132" s="49"/>
      <c r="C132" s="49"/>
      <c r="D132" s="49"/>
      <c r="E132" s="49"/>
      <c r="F132" s="49"/>
      <c r="G132" s="49"/>
      <c r="H132" s="79" t="s">
        <v>257</v>
      </c>
      <c r="I132" s="155">
        <f>SUMIF(PCA!T:T,'Resumo por unidade'!H132,PCA!I:I)+SUMIF('Outras ações discricionárias'!T:T,H132,'Outras ações discricionárias'!I:I)</f>
        <v>1692096.2362000002</v>
      </c>
      <c r="J132" s="155">
        <v>59906.02</v>
      </c>
      <c r="K132" s="59">
        <f t="shared" si="8"/>
        <v>-1632190.2162000001</v>
      </c>
      <c r="L132" s="49"/>
      <c r="M132" s="49"/>
    </row>
    <row r="133" spans="1:13" x14ac:dyDescent="0.25">
      <c r="A133" s="49"/>
      <c r="B133" s="49"/>
      <c r="C133" s="49"/>
      <c r="D133" s="49"/>
      <c r="E133" s="49"/>
      <c r="F133" s="49"/>
      <c r="G133" s="49"/>
      <c r="H133" s="79" t="s">
        <v>271</v>
      </c>
      <c r="I133" s="155">
        <f>SUMIF(PCA!T:T,'Resumo por unidade'!H133,PCA!I:I)+SUMIF('Outras ações discricionárias'!T:T,H133,'Outras ações discricionárias'!I:I)</f>
        <v>5359142</v>
      </c>
      <c r="J133" s="155">
        <v>59906.02</v>
      </c>
      <c r="K133" s="59">
        <f t="shared" si="8"/>
        <v>-5299235.9800000004</v>
      </c>
      <c r="L133" s="49"/>
      <c r="M133" s="49"/>
    </row>
    <row r="134" spans="1:13" x14ac:dyDescent="0.25">
      <c r="A134" s="49"/>
      <c r="B134" s="49"/>
      <c r="C134" s="49"/>
      <c r="D134" s="49"/>
      <c r="E134" s="49"/>
      <c r="F134" s="49"/>
      <c r="G134" s="49"/>
      <c r="H134" s="79" t="s">
        <v>607</v>
      </c>
      <c r="I134" s="155">
        <f>SUMIF(PCA!T:T,'Resumo por unidade'!H134,PCA!I:I)+SUMIF('Outras ações discricionárias'!T:T,H134,'Outras ações discricionárias'!I:I)</f>
        <v>15681.400000000001</v>
      </c>
      <c r="J134" s="155">
        <v>59906.02</v>
      </c>
      <c r="K134" s="59">
        <f t="shared" si="8"/>
        <v>44224.619999999995</v>
      </c>
      <c r="L134" s="49"/>
      <c r="M134" s="49"/>
    </row>
    <row r="135" spans="1:13" x14ac:dyDescent="0.25">
      <c r="A135" s="49"/>
      <c r="B135" s="49"/>
      <c r="C135" s="49"/>
      <c r="D135" s="49"/>
      <c r="E135" s="49"/>
      <c r="F135" s="49"/>
      <c r="G135" s="49"/>
      <c r="H135" s="79" t="s">
        <v>1068</v>
      </c>
      <c r="I135" s="155">
        <f>SUMIF(PCA!T:T,'Resumo por unidade'!H135,PCA!I:I)+SUMIF('Outras ações discricionárias'!T:T,H135,'Outras ações discricionárias'!I:I)</f>
        <v>34783.9</v>
      </c>
      <c r="J135" s="155">
        <v>59906.02</v>
      </c>
      <c r="K135" s="59">
        <f t="shared" si="8"/>
        <v>25122.119999999995</v>
      </c>
      <c r="L135" s="49"/>
      <c r="M135" s="49"/>
    </row>
    <row r="136" spans="1:13" x14ac:dyDescent="0.25">
      <c r="A136" s="49"/>
      <c r="B136" s="49"/>
      <c r="C136" s="49"/>
      <c r="D136" s="49"/>
      <c r="E136" s="49"/>
      <c r="F136" s="49"/>
      <c r="G136" s="49"/>
      <c r="H136" s="79" t="s">
        <v>811</v>
      </c>
      <c r="I136" s="155">
        <f>SUMIF(PCA!T:T,'Resumo por unidade'!H136,PCA!I:I)+SUMIF('Outras ações discricionárias'!T:T,H136,'Outras ações discricionárias'!I:I)</f>
        <v>0</v>
      </c>
      <c r="J136" s="155">
        <v>59906.02</v>
      </c>
      <c r="K136" s="59">
        <f t="shared" si="8"/>
        <v>59906.02</v>
      </c>
      <c r="L136" s="49"/>
      <c r="M136" s="49"/>
    </row>
    <row r="137" spans="1:13" x14ac:dyDescent="0.25">
      <c r="A137" s="49"/>
      <c r="B137" s="49"/>
      <c r="C137" s="49"/>
      <c r="D137" s="49"/>
      <c r="E137" s="49"/>
      <c r="F137" s="49"/>
      <c r="G137" s="49"/>
      <c r="H137" s="79" t="s">
        <v>443</v>
      </c>
      <c r="I137" s="155">
        <f>SUMIF(PCA!T:T,'Resumo por unidade'!H137,PCA!I:I)+SUMIF('Outras ações discricionárias'!T:T,H137,'Outras ações discricionárias'!I:I)</f>
        <v>63739.270000000004</v>
      </c>
      <c r="J137" s="155">
        <v>59906.02</v>
      </c>
      <c r="K137" s="59">
        <f t="shared" si="8"/>
        <v>-3833.2500000000073</v>
      </c>
      <c r="L137" s="49"/>
      <c r="M137" s="49"/>
    </row>
    <row r="138" spans="1:13" x14ac:dyDescent="0.25">
      <c r="A138" s="49"/>
      <c r="B138" s="49"/>
      <c r="C138" s="49"/>
      <c r="D138" s="49"/>
      <c r="E138" s="49"/>
      <c r="F138" s="49"/>
      <c r="G138" s="49"/>
      <c r="H138" s="79" t="s">
        <v>1067</v>
      </c>
      <c r="I138" s="155">
        <f>SUMIF(PCA!T:T,'Resumo por unidade'!H138,PCA!I:I)+SUMIF('Outras ações discricionárias'!T:T,H138,'Outras ações discricionárias'!I:I)</f>
        <v>40000</v>
      </c>
      <c r="J138" s="155">
        <v>59906.02</v>
      </c>
      <c r="K138" s="59">
        <f t="shared" si="8"/>
        <v>19906.019999999997</v>
      </c>
      <c r="L138" s="49"/>
      <c r="M138" s="49"/>
    </row>
    <row r="139" spans="1:13" x14ac:dyDescent="0.25">
      <c r="A139" s="49"/>
      <c r="B139" s="49"/>
      <c r="C139" s="49"/>
      <c r="D139" s="49"/>
      <c r="E139" s="49"/>
      <c r="F139" s="49"/>
      <c r="G139" s="49"/>
      <c r="H139" s="79" t="s">
        <v>386</v>
      </c>
      <c r="I139" s="155">
        <f>SUMIF(PCA!T:T,'Resumo por unidade'!H139,PCA!I:I)+SUMIF('Outras ações discricionárias'!T:T,H139,'Outras ações discricionárias'!I:I)</f>
        <v>266378.87</v>
      </c>
      <c r="J139" s="155">
        <v>59906.02</v>
      </c>
      <c r="K139" s="59">
        <f t="shared" si="8"/>
        <v>-206472.85</v>
      </c>
      <c r="L139" s="49"/>
      <c r="M139" s="49"/>
    </row>
    <row r="140" spans="1:13" x14ac:dyDescent="0.25">
      <c r="A140" s="49"/>
      <c r="B140" s="49"/>
      <c r="C140" s="49"/>
      <c r="D140" s="49"/>
      <c r="E140" s="49"/>
      <c r="F140" s="49"/>
      <c r="G140" s="49"/>
      <c r="H140" s="79" t="s">
        <v>620</v>
      </c>
      <c r="I140" s="155">
        <f>SUMIF(PCA!T:T,'Resumo por unidade'!H140,PCA!I:I)+SUMIF('Outras ações discricionárias'!T:T,H140,'Outras ações discricionárias'!I:I)</f>
        <v>111680</v>
      </c>
      <c r="J140" s="155">
        <v>59906.02</v>
      </c>
      <c r="K140" s="59">
        <f t="shared" si="8"/>
        <v>-51773.98</v>
      </c>
      <c r="L140" s="49"/>
      <c r="M140" s="49"/>
    </row>
    <row r="141" spans="1:13" x14ac:dyDescent="0.25">
      <c r="A141" s="49"/>
      <c r="B141" s="49"/>
      <c r="C141" s="49"/>
      <c r="D141" s="49"/>
      <c r="E141" s="49"/>
      <c r="F141" s="49"/>
      <c r="G141" s="49"/>
      <c r="H141" s="79" t="s">
        <v>407</v>
      </c>
      <c r="I141" s="155">
        <f>SUMIF(PCA!T:T,'Resumo por unidade'!H141,PCA!I:I)+SUMIF('Outras ações discricionárias'!T:T,H141,'Outras ações discricionárias'!I:I)</f>
        <v>7313666.6099999994</v>
      </c>
      <c r="J141" s="155">
        <v>59906.02</v>
      </c>
      <c r="K141" s="59">
        <f t="shared" si="8"/>
        <v>-7253760.5899999999</v>
      </c>
      <c r="L141" s="49"/>
      <c r="M141" s="49"/>
    </row>
    <row r="142" spans="1:13" x14ac:dyDescent="0.25">
      <c r="A142" s="49"/>
      <c r="B142" s="49"/>
      <c r="C142" s="49"/>
      <c r="D142" s="49"/>
      <c r="E142" s="49"/>
      <c r="F142" s="49"/>
      <c r="G142" s="49"/>
      <c r="H142" s="79" t="s">
        <v>453</v>
      </c>
      <c r="I142" s="155">
        <f>SUMIF(PCA!T:T,'Resumo por unidade'!H142,PCA!I:I)+SUMIF('Outras ações discricionárias'!T:T,H142,'Outras ações discricionárias'!I:I)</f>
        <v>100000</v>
      </c>
      <c r="J142" s="155">
        <v>59906.02</v>
      </c>
      <c r="K142" s="59">
        <f t="shared" ref="K142:K157" si="9">J142-I142</f>
        <v>-40093.980000000003</v>
      </c>
      <c r="L142" s="49"/>
      <c r="M142" s="49"/>
    </row>
    <row r="143" spans="1:13" x14ac:dyDescent="0.25">
      <c r="A143" s="49"/>
      <c r="B143" s="49"/>
      <c r="C143" s="49"/>
      <c r="D143" s="49"/>
      <c r="E143" s="49"/>
      <c r="F143" s="49"/>
      <c r="G143" s="49"/>
      <c r="H143" s="79" t="s">
        <v>346</v>
      </c>
      <c r="I143" s="155">
        <f>SUMIF(PCA!T:T,'Resumo por unidade'!H143,PCA!I:I)+SUMIF('Outras ações discricionárias'!T:T,H143,'Outras ações discricionárias'!I:I)</f>
        <v>6302667.7719999989</v>
      </c>
      <c r="J143" s="155">
        <v>59906.02</v>
      </c>
      <c r="K143" s="59">
        <f t="shared" si="9"/>
        <v>-6242761.7519999994</v>
      </c>
      <c r="L143" s="49"/>
      <c r="M143" s="49"/>
    </row>
    <row r="144" spans="1:13" x14ac:dyDescent="0.25">
      <c r="A144" s="49"/>
      <c r="B144" s="49"/>
      <c r="C144" s="49"/>
      <c r="D144" s="49"/>
      <c r="E144" s="49"/>
      <c r="F144" s="49"/>
      <c r="G144" s="49"/>
      <c r="H144" s="79" t="s">
        <v>419</v>
      </c>
      <c r="I144" s="155">
        <f>SUMIF(PCA!T:T,'Resumo por unidade'!H144,PCA!I:I)+SUMIF('Outras ações discricionárias'!T:T,H144,'Outras ações discricionárias'!I:I)</f>
        <v>181742.79759999999</v>
      </c>
      <c r="J144" s="155">
        <v>59906.02</v>
      </c>
      <c r="K144" s="59">
        <f t="shared" si="9"/>
        <v>-121836.7776</v>
      </c>
      <c r="L144" s="49"/>
      <c r="M144" s="49"/>
    </row>
    <row r="145" spans="1:13" x14ac:dyDescent="0.25">
      <c r="A145" s="49"/>
      <c r="B145" s="49"/>
      <c r="C145" s="49"/>
      <c r="D145" s="49"/>
      <c r="E145" s="49"/>
      <c r="F145" s="49"/>
      <c r="G145" s="49"/>
      <c r="H145" s="79" t="s">
        <v>449</v>
      </c>
      <c r="I145" s="155">
        <f>SUMIF(PCA!T:T,'Resumo por unidade'!H145,PCA!I:I)+SUMIF('Outras ações discricionárias'!T:T,H145,'Outras ações discricionárias'!I:I)</f>
        <v>0</v>
      </c>
      <c r="J145" s="155">
        <v>59906.02</v>
      </c>
      <c r="K145" s="59">
        <f t="shared" si="9"/>
        <v>59906.02</v>
      </c>
      <c r="L145" s="49"/>
      <c r="M145" s="49"/>
    </row>
    <row r="146" spans="1:13" x14ac:dyDescent="0.25">
      <c r="A146" s="49"/>
      <c r="B146" s="49"/>
      <c r="C146" s="49"/>
      <c r="D146" s="49"/>
      <c r="E146" s="49"/>
      <c r="F146" s="49"/>
      <c r="G146" s="49"/>
      <c r="H146" s="79" t="s">
        <v>363</v>
      </c>
      <c r="I146" s="155">
        <f>SUMIF(PCA!T:T,'Resumo por unidade'!H146,PCA!I:I)+SUMIF('Outras ações discricionárias'!T:T,H146,'Outras ações discricionárias'!I:I)</f>
        <v>2009000</v>
      </c>
      <c r="J146" s="155">
        <v>59906.02</v>
      </c>
      <c r="K146" s="59">
        <f t="shared" si="9"/>
        <v>-1949093.98</v>
      </c>
      <c r="L146" s="49"/>
      <c r="M146" s="49"/>
    </row>
    <row r="147" spans="1:13" x14ac:dyDescent="0.25">
      <c r="A147" s="49"/>
      <c r="B147" s="49"/>
      <c r="C147" s="49"/>
      <c r="D147" s="49"/>
      <c r="E147" s="49"/>
      <c r="F147" s="49"/>
      <c r="G147" s="49"/>
      <c r="H147" s="79" t="s">
        <v>339</v>
      </c>
      <c r="I147" s="155">
        <f>SUMIF(PCA!T:T,'Resumo por unidade'!H147,PCA!I:I)+SUMIF('Outras ações discricionárias'!T:T,H147,'Outras ações discricionárias'!I:I)</f>
        <v>24222257.160000004</v>
      </c>
      <c r="J147" s="155">
        <v>59906.02</v>
      </c>
      <c r="K147" s="59">
        <f t="shared" si="9"/>
        <v>-24162351.140000004</v>
      </c>
      <c r="L147" s="49"/>
      <c r="M147" s="49"/>
    </row>
    <row r="148" spans="1:13" x14ac:dyDescent="0.25">
      <c r="A148" s="49"/>
      <c r="B148" s="49"/>
      <c r="C148" s="49"/>
      <c r="D148" s="49"/>
      <c r="E148" s="49"/>
      <c r="F148" s="49"/>
      <c r="G148" s="49"/>
      <c r="H148" s="79" t="s">
        <v>392</v>
      </c>
      <c r="I148" s="155">
        <f>SUMIF(PCA!T:T,'Resumo por unidade'!H148,PCA!I:I)+SUMIF('Outras ações discricionárias'!T:T,H148,'Outras ações discricionárias'!I:I)</f>
        <v>369000</v>
      </c>
      <c r="J148" s="155">
        <v>59906.02</v>
      </c>
      <c r="K148" s="59">
        <f t="shared" si="9"/>
        <v>-309093.98</v>
      </c>
      <c r="L148" s="49"/>
      <c r="M148" s="49"/>
    </row>
    <row r="149" spans="1:13" x14ac:dyDescent="0.25">
      <c r="A149" s="49"/>
      <c r="B149" s="49"/>
      <c r="C149" s="49"/>
      <c r="D149" s="49"/>
      <c r="E149" s="49"/>
      <c r="F149" s="49"/>
      <c r="G149" s="49"/>
      <c r="H149" s="79" t="s">
        <v>915</v>
      </c>
      <c r="I149" s="155">
        <f>SUMIF(PCA!T:T,'Resumo por unidade'!H149,PCA!I:I)+SUMIF('Outras ações discricionárias'!T:T,H149,'Outras ações discricionárias'!I:I)</f>
        <v>8473.5</v>
      </c>
      <c r="J149" s="155">
        <v>59906.02</v>
      </c>
      <c r="K149" s="59">
        <f t="shared" si="9"/>
        <v>51432.52</v>
      </c>
      <c r="L149" s="49"/>
      <c r="M149" s="49"/>
    </row>
    <row r="150" spans="1:13" x14ac:dyDescent="0.25">
      <c r="A150" s="49"/>
      <c r="B150" s="49"/>
      <c r="C150" s="49"/>
      <c r="D150" s="49"/>
      <c r="E150" s="49"/>
      <c r="F150" s="49"/>
      <c r="G150" s="49"/>
      <c r="H150" s="79" t="s">
        <v>497</v>
      </c>
      <c r="I150" s="155">
        <f>SUMIF(PCA!T:T,'Resumo por unidade'!H150,PCA!I:I)+SUMIF('Outras ações discricionárias'!T:T,H150,'Outras ações discricionárias'!I:I)</f>
        <v>24179</v>
      </c>
      <c r="J150" s="155">
        <v>59906.02</v>
      </c>
      <c r="K150" s="59">
        <f t="shared" si="9"/>
        <v>35727.019999999997</v>
      </c>
      <c r="L150" s="49"/>
      <c r="M150" s="49"/>
    </row>
    <row r="151" spans="1:13" x14ac:dyDescent="0.25">
      <c r="A151" s="49"/>
      <c r="B151" s="49"/>
      <c r="C151" s="49"/>
      <c r="D151" s="49"/>
      <c r="E151" s="49"/>
      <c r="F151" s="49"/>
      <c r="G151" s="49"/>
      <c r="H151" s="79" t="s">
        <v>351</v>
      </c>
      <c r="I151" s="155">
        <f>SUMIF(PCA!T:T,'Resumo por unidade'!H151,PCA!I:I)+SUMIF('Outras ações discricionárias'!T:T,H151,'Outras ações discricionárias'!I:I)</f>
        <v>4712166.8142583296</v>
      </c>
      <c r="J151" s="155">
        <v>59906.02</v>
      </c>
      <c r="K151" s="59">
        <f t="shared" si="9"/>
        <v>-4652260.79425833</v>
      </c>
      <c r="L151" s="49"/>
      <c r="M151" s="49"/>
    </row>
    <row r="152" spans="1:13" x14ac:dyDescent="0.25">
      <c r="A152" s="49"/>
      <c r="B152" s="49"/>
      <c r="C152" s="49"/>
      <c r="D152" s="49"/>
      <c r="E152" s="49"/>
      <c r="F152" s="49"/>
      <c r="G152" s="49"/>
      <c r="H152" s="79" t="s">
        <v>498</v>
      </c>
      <c r="I152" s="155">
        <f>SUMIF(PCA!T:T,'Resumo por unidade'!H152,PCA!I:I)+SUMIF('Outras ações discricionárias'!T:T,H152,'Outras ações discricionárias'!I:I)</f>
        <v>0</v>
      </c>
      <c r="J152" s="155">
        <v>59906.02</v>
      </c>
      <c r="K152" s="59">
        <f t="shared" si="9"/>
        <v>59906.02</v>
      </c>
      <c r="L152" s="49"/>
      <c r="M152" s="49"/>
    </row>
    <row r="153" spans="1:13" x14ac:dyDescent="0.25">
      <c r="A153" s="49"/>
      <c r="B153" s="49"/>
      <c r="C153" s="49"/>
      <c r="D153" s="49"/>
      <c r="E153" s="49"/>
      <c r="F153" s="49"/>
      <c r="G153" s="49"/>
      <c r="H153" s="79" t="s">
        <v>473</v>
      </c>
      <c r="I153" s="155">
        <f>SUMIF(PCA!T:T,'Resumo por unidade'!H153,PCA!I:I)+SUMIF('Outras ações discricionárias'!T:T,H153,'Outras ações discricionárias'!I:I)</f>
        <v>2561035.7199999997</v>
      </c>
      <c r="J153" s="155">
        <v>59906.02</v>
      </c>
      <c r="K153" s="59">
        <f t="shared" si="9"/>
        <v>-2501129.6999999997</v>
      </c>
      <c r="L153" s="49"/>
      <c r="M153" s="49"/>
    </row>
    <row r="154" spans="1:13" x14ac:dyDescent="0.25">
      <c r="A154" s="49"/>
      <c r="B154" s="49"/>
      <c r="C154" s="49"/>
      <c r="D154" s="49"/>
      <c r="E154" s="49"/>
      <c r="F154" s="49"/>
      <c r="G154" s="49"/>
      <c r="H154" s="79" t="s">
        <v>448</v>
      </c>
      <c r="I154" s="155">
        <f>SUMIF(PCA!T:T,'Resumo por unidade'!H154,PCA!I:I)+SUMIF('Outras ações discricionárias'!T:T,H154,'Outras ações discricionárias'!I:I)</f>
        <v>27353.670000000002</v>
      </c>
      <c r="J154" s="155">
        <v>59906.02</v>
      </c>
      <c r="K154" s="59">
        <f t="shared" si="9"/>
        <v>32552.349999999995</v>
      </c>
      <c r="L154" s="49"/>
      <c r="M154" s="49"/>
    </row>
    <row r="155" spans="1:13" x14ac:dyDescent="0.25">
      <c r="A155" s="49"/>
      <c r="B155" s="49"/>
      <c r="C155" s="49"/>
      <c r="D155" s="49"/>
      <c r="E155" s="49"/>
      <c r="F155" s="49"/>
      <c r="G155" s="49"/>
      <c r="H155" s="79" t="s">
        <v>428</v>
      </c>
      <c r="I155" s="155">
        <f>SUMIF(PCA!T:T,'Resumo por unidade'!H155,PCA!I:I)+SUMIF('Outras ações discricionárias'!T:T,H155,'Outras ações discricionárias'!I:I)</f>
        <v>128955.53</v>
      </c>
      <c r="J155" s="155">
        <v>59906.02</v>
      </c>
      <c r="K155" s="59">
        <f t="shared" si="9"/>
        <v>-69049.510000000009</v>
      </c>
      <c r="L155" s="49"/>
      <c r="M155" s="49"/>
    </row>
    <row r="156" spans="1:13" x14ac:dyDescent="0.25">
      <c r="A156" s="49"/>
      <c r="B156" s="49"/>
      <c r="C156" s="49"/>
      <c r="D156" s="49"/>
      <c r="E156" s="49"/>
      <c r="F156" s="49"/>
      <c r="G156" s="49"/>
      <c r="H156" s="79" t="s">
        <v>722</v>
      </c>
      <c r="I156" s="155">
        <f>SUMIF(PCA!T:T,'Resumo por unidade'!H156,PCA!I:I)+SUMIF('Outras ações discricionárias'!T:T,H156,'Outras ações discricionárias'!I:I)</f>
        <v>53295</v>
      </c>
      <c r="J156" s="155">
        <v>59906.02</v>
      </c>
      <c r="K156" s="59">
        <f t="shared" si="9"/>
        <v>6611.0199999999968</v>
      </c>
      <c r="L156" s="49"/>
      <c r="M156" s="49"/>
    </row>
    <row r="157" spans="1:13" x14ac:dyDescent="0.25">
      <c r="A157" s="49"/>
      <c r="B157" s="49"/>
      <c r="C157" s="49"/>
      <c r="D157" s="49"/>
      <c r="E157" s="49"/>
      <c r="F157" s="49"/>
      <c r="G157" s="49"/>
      <c r="H157" s="79" t="s">
        <v>372</v>
      </c>
      <c r="I157" s="155">
        <f>SUMIF(PCA!T:T,'Resumo por unidade'!H157,PCA!I:I)+SUMIF('Outras ações discricionárias'!T:T,H157,'Outras ações discricionárias'!I:I)</f>
        <v>4426310.3701499999</v>
      </c>
      <c r="J157" s="155">
        <v>59906.02</v>
      </c>
      <c r="K157" s="59">
        <f t="shared" si="9"/>
        <v>-4366404.3501500003</v>
      </c>
      <c r="L157" s="49"/>
      <c r="M157" s="49"/>
    </row>
    <row r="158" spans="1:13" x14ac:dyDescent="0.25">
      <c r="A158" s="49"/>
      <c r="B158" s="49"/>
      <c r="C158" s="49"/>
      <c r="D158" s="49"/>
      <c r="E158" s="49"/>
      <c r="F158" s="49"/>
      <c r="G158" s="49"/>
      <c r="H158" s="79" t="s">
        <v>195</v>
      </c>
      <c r="I158" s="155">
        <f>SUMIF(PCA!T:T,'Resumo por unidade'!H158,PCA!I:I)+SUMIF('Outras ações discricionárias'!T:T,H158,'Outras ações discricionárias'!I:I)</f>
        <v>67842.25</v>
      </c>
      <c r="J158" s="155">
        <v>59906.02</v>
      </c>
      <c r="K158" s="59">
        <f t="shared" ref="K158:K180" si="10">J158-I158</f>
        <v>-7936.2300000000032</v>
      </c>
      <c r="L158" s="49"/>
      <c r="M158" s="49"/>
    </row>
    <row r="159" spans="1:13" x14ac:dyDescent="0.25">
      <c r="A159" s="49"/>
      <c r="B159" s="49"/>
      <c r="C159" s="49"/>
      <c r="D159" s="49"/>
      <c r="E159" s="49"/>
      <c r="F159" s="49"/>
      <c r="G159" s="49"/>
      <c r="H159" s="79" t="s">
        <v>69</v>
      </c>
      <c r="I159" s="155">
        <f>SUMIF(PCA!T:T,'Resumo por unidade'!H159,PCA!I:I)+SUMIF('Outras ações discricionárias'!T:T,H159,'Outras ações discricionárias'!I:I)</f>
        <v>42120.020799999998</v>
      </c>
      <c r="J159" s="155">
        <v>59906.02</v>
      </c>
      <c r="K159" s="59">
        <f t="shared" si="10"/>
        <v>17785.999199999998</v>
      </c>
      <c r="L159" s="49"/>
      <c r="M159" s="49"/>
    </row>
    <row r="160" spans="1:13" x14ac:dyDescent="0.25">
      <c r="A160" s="49"/>
      <c r="B160" s="49"/>
      <c r="C160" s="49"/>
      <c r="D160" s="49"/>
      <c r="E160" s="49"/>
      <c r="F160" s="49"/>
      <c r="G160" s="49"/>
      <c r="H160" s="79" t="s">
        <v>491</v>
      </c>
      <c r="I160" s="155">
        <f>SUMIF(PCA!T:T,'Resumo por unidade'!H160,PCA!I:I)+SUMIF('Outras ações discricionárias'!T:T,H160,'Outras ações discricionárias'!I:I)</f>
        <v>0</v>
      </c>
      <c r="J160" s="155">
        <v>59906.02</v>
      </c>
      <c r="K160" s="59">
        <f t="shared" si="10"/>
        <v>59906.02</v>
      </c>
      <c r="L160" s="49"/>
      <c r="M160" s="49"/>
    </row>
    <row r="161" spans="1:13" x14ac:dyDescent="0.25">
      <c r="A161" s="49"/>
      <c r="B161" s="49"/>
      <c r="C161" s="49"/>
      <c r="D161" s="49"/>
      <c r="E161" s="49"/>
      <c r="F161" s="49"/>
      <c r="G161" s="49"/>
      <c r="H161" s="79" t="s">
        <v>961</v>
      </c>
      <c r="I161" s="155">
        <f>SUMIF(PCA!T:T,'Resumo por unidade'!H161,PCA!I:I)+SUMIF('Outras ações discricionárias'!T:T,H161,'Outras ações discricionárias'!I:I)</f>
        <v>9339.6</v>
      </c>
      <c r="J161" s="155">
        <v>59906.02</v>
      </c>
      <c r="K161" s="59">
        <f t="shared" si="10"/>
        <v>50566.42</v>
      </c>
      <c r="L161" s="49"/>
      <c r="M161" s="49"/>
    </row>
    <row r="162" spans="1:13" x14ac:dyDescent="0.25">
      <c r="A162" s="49"/>
      <c r="B162" s="49"/>
      <c r="C162" s="49"/>
      <c r="D162" s="49"/>
      <c r="E162" s="49"/>
      <c r="F162" s="49"/>
      <c r="G162" s="49"/>
      <c r="H162" s="79" t="s">
        <v>599</v>
      </c>
      <c r="I162" s="155">
        <f>SUMIF(PCA!T:T,'Resumo por unidade'!H162,PCA!I:I)+SUMIF('Outras ações discricionárias'!T:T,H162,'Outras ações discricionárias'!I:I)</f>
        <v>11006.37</v>
      </c>
      <c r="J162" s="155">
        <v>59906.02</v>
      </c>
      <c r="K162" s="59">
        <f t="shared" si="10"/>
        <v>48899.649999999994</v>
      </c>
      <c r="L162" s="49"/>
      <c r="M162" s="49"/>
    </row>
    <row r="163" spans="1:13" x14ac:dyDescent="0.25">
      <c r="A163" s="49"/>
      <c r="B163" s="49"/>
      <c r="C163" s="49"/>
      <c r="D163" s="49"/>
      <c r="E163" s="49"/>
      <c r="F163" s="49"/>
      <c r="G163" s="49"/>
      <c r="H163" s="79" t="s">
        <v>333</v>
      </c>
      <c r="I163" s="155">
        <f>SUMIF(PCA!T:T,'Resumo por unidade'!H163,PCA!I:I)+SUMIF('Outras ações discricionárias'!T:T,H163,'Outras ações discricionárias'!I:I)</f>
        <v>5171411.0500000007</v>
      </c>
      <c r="J163" s="155">
        <v>59906.02</v>
      </c>
      <c r="K163" s="59">
        <f t="shared" si="10"/>
        <v>-5111505.0300000012</v>
      </c>
      <c r="L163" s="49"/>
      <c r="M163" s="49"/>
    </row>
    <row r="164" spans="1:13" x14ac:dyDescent="0.25">
      <c r="A164" s="49"/>
      <c r="B164" s="49"/>
      <c r="C164" s="49"/>
      <c r="D164" s="49"/>
      <c r="E164" s="49"/>
      <c r="F164" s="49"/>
      <c r="G164" s="49"/>
      <c r="H164" s="79" t="s">
        <v>151</v>
      </c>
      <c r="I164" s="155">
        <f>SUMIF(PCA!T:T,'Resumo por unidade'!H164,PCA!I:I)+SUMIF('Outras ações discricionárias'!T:T,H164,'Outras ações discricionárias'!I:I)</f>
        <v>26095.760000000002</v>
      </c>
      <c r="J164" s="155">
        <v>59906.02</v>
      </c>
      <c r="K164" s="59">
        <f t="shared" si="10"/>
        <v>33810.259999999995</v>
      </c>
      <c r="L164" s="49"/>
      <c r="M164" s="49"/>
    </row>
    <row r="165" spans="1:13" x14ac:dyDescent="0.25">
      <c r="A165" s="49"/>
      <c r="B165" s="49"/>
      <c r="C165" s="49"/>
      <c r="D165" s="49"/>
      <c r="E165" s="49"/>
      <c r="F165" s="49"/>
      <c r="G165" s="49"/>
      <c r="H165" s="79" t="s">
        <v>74</v>
      </c>
      <c r="I165" s="155">
        <f>SUMIF(PCA!T:T,'Resumo por unidade'!H165,PCA!I:I)+SUMIF('Outras ações discricionárias'!T:T,H165,'Outras ações discricionárias'!I:I)</f>
        <v>7403.04</v>
      </c>
      <c r="J165" s="155">
        <v>59906.02</v>
      </c>
      <c r="K165" s="59">
        <f t="shared" si="10"/>
        <v>52502.979999999996</v>
      </c>
      <c r="L165" s="49"/>
      <c r="M165" s="49"/>
    </row>
    <row r="166" spans="1:13" x14ac:dyDescent="0.25">
      <c r="A166" s="49"/>
      <c r="B166" s="49"/>
      <c r="C166" s="49"/>
      <c r="D166" s="49"/>
      <c r="E166" s="49"/>
      <c r="F166" s="49"/>
      <c r="G166" s="49"/>
      <c r="H166" s="81" t="s">
        <v>812</v>
      </c>
      <c r="I166" s="155">
        <f>SUMIF(PCA!T:T,'Resumo por unidade'!H166,PCA!I:I)+SUMIF('Outras ações discricionárias'!T:T,H166,'Outras ações discricionárias'!I:I)</f>
        <v>0</v>
      </c>
      <c r="J166" s="155">
        <v>59906.02</v>
      </c>
      <c r="K166" s="59">
        <f t="shared" si="10"/>
        <v>59906.02</v>
      </c>
      <c r="L166" s="49"/>
      <c r="M166" s="49"/>
    </row>
    <row r="167" spans="1:13" x14ac:dyDescent="0.25">
      <c r="A167" s="49"/>
      <c r="B167" s="49"/>
      <c r="C167" s="49"/>
      <c r="D167" s="49"/>
      <c r="E167" s="49"/>
      <c r="F167" s="49"/>
      <c r="G167" s="49"/>
      <c r="H167" s="81" t="s">
        <v>243</v>
      </c>
      <c r="I167" s="155">
        <f>SUMIF(PCA!T:T,'Resumo por unidade'!H167,PCA!I:I)+SUMIF('Outras ações discricionárias'!T:T,H167,'Outras ações discricionárias'!I:I)</f>
        <v>42235.61</v>
      </c>
      <c r="J167" s="155">
        <v>59906.02</v>
      </c>
      <c r="K167" s="59">
        <f t="shared" si="10"/>
        <v>17670.409999999996</v>
      </c>
      <c r="L167" s="49"/>
      <c r="M167" s="49"/>
    </row>
    <row r="168" spans="1:13" x14ac:dyDescent="0.25">
      <c r="A168" s="49"/>
      <c r="B168" s="49"/>
      <c r="C168" s="49"/>
      <c r="D168" s="49"/>
      <c r="E168" s="49"/>
      <c r="F168" s="49"/>
      <c r="G168" s="49"/>
      <c r="H168" s="79" t="s">
        <v>302</v>
      </c>
      <c r="I168" s="155">
        <f>SUMIF(PCA!T:T,'Resumo por unidade'!H168,PCA!I:I)+SUMIF('Outras ações discricionárias'!T:T,H168,'Outras ações discricionárias'!I:I)</f>
        <v>676021.51</v>
      </c>
      <c r="J168" s="155">
        <v>59906.02</v>
      </c>
      <c r="K168" s="59">
        <f t="shared" si="10"/>
        <v>-616115.49</v>
      </c>
      <c r="L168" s="49"/>
      <c r="M168" s="49"/>
    </row>
    <row r="169" spans="1:13" x14ac:dyDescent="0.25">
      <c r="A169" s="49"/>
      <c r="B169" s="49"/>
      <c r="C169" s="49"/>
      <c r="D169" s="49"/>
      <c r="E169" s="49"/>
      <c r="F169" s="49"/>
      <c r="G169" s="49"/>
      <c r="H169" s="79" t="s">
        <v>52</v>
      </c>
      <c r="I169" s="155">
        <f>SUMIF(PCA!T:T,'Resumo por unidade'!H169,PCA!I:I)+SUMIF('Outras ações discricionárias'!T:T,H169,'Outras ações discricionárias'!I:I)</f>
        <v>2793504.51</v>
      </c>
      <c r="J169" s="155">
        <v>59906.02</v>
      </c>
      <c r="K169" s="59">
        <f t="shared" si="10"/>
        <v>-2733598.4899999998</v>
      </c>
      <c r="L169" s="49"/>
      <c r="M169" s="49"/>
    </row>
    <row r="170" spans="1:13" x14ac:dyDescent="0.25">
      <c r="A170" s="49"/>
      <c r="B170" s="49"/>
      <c r="C170" s="49"/>
      <c r="D170" s="49"/>
      <c r="E170" s="49"/>
      <c r="F170" s="49"/>
      <c r="G170" s="49"/>
      <c r="H170" s="79" t="s">
        <v>34</v>
      </c>
      <c r="I170" s="155">
        <f>SUMIF(PCA!T:T,'Resumo por unidade'!H170,PCA!I:I)+SUMIF('Outras ações discricionárias'!T:T,H170,'Outras ações discricionárias'!I:I)</f>
        <v>90000</v>
      </c>
      <c r="J170" s="155">
        <v>59906.02</v>
      </c>
      <c r="K170" s="59">
        <f t="shared" si="10"/>
        <v>-30093.980000000003</v>
      </c>
      <c r="L170" s="49"/>
      <c r="M170" s="49"/>
    </row>
    <row r="171" spans="1:13" x14ac:dyDescent="0.25">
      <c r="A171" s="49"/>
      <c r="B171" s="49"/>
      <c r="C171" s="49"/>
      <c r="D171" s="49"/>
      <c r="E171" s="49"/>
      <c r="F171" s="49"/>
      <c r="G171" s="49"/>
      <c r="H171" s="79" t="s">
        <v>201</v>
      </c>
      <c r="I171" s="155">
        <f>SUMIF(PCA!T:T,'Resumo por unidade'!H171,PCA!I:I)+SUMIF('Outras ações discricionárias'!T:T,H171,'Outras ações discricionárias'!I:I)</f>
        <v>12317504.710000001</v>
      </c>
      <c r="J171" s="155">
        <v>59906.02</v>
      </c>
      <c r="K171" s="59">
        <f t="shared" si="10"/>
        <v>-12257598.690000001</v>
      </c>
      <c r="L171" s="49"/>
      <c r="M171" s="49"/>
    </row>
    <row r="172" spans="1:13" x14ac:dyDescent="0.25">
      <c r="A172" s="49"/>
      <c r="B172" s="49"/>
      <c r="C172" s="49"/>
      <c r="D172" s="49"/>
      <c r="E172" s="49"/>
      <c r="F172" s="49"/>
      <c r="G172" s="49"/>
      <c r="H172" s="79" t="s">
        <v>163</v>
      </c>
      <c r="I172" s="155">
        <f>SUMIF(PCA!T:T,'Resumo por unidade'!H172,PCA!I:I)+SUMIF('Outras ações discricionárias'!T:T,H172,'Outras ações discricionárias'!I:I)</f>
        <v>25776793.833999999</v>
      </c>
      <c r="J172" s="155">
        <v>59906.02</v>
      </c>
      <c r="K172" s="59">
        <f t="shared" si="10"/>
        <v>-25716887.813999999</v>
      </c>
      <c r="L172" s="49"/>
      <c r="M172" s="49"/>
    </row>
    <row r="173" spans="1:13" x14ac:dyDescent="0.25">
      <c r="A173" s="49"/>
      <c r="B173" s="49"/>
      <c r="C173" s="49"/>
      <c r="D173" s="49"/>
      <c r="E173" s="49"/>
      <c r="F173" s="49"/>
      <c r="G173" s="49"/>
      <c r="H173" s="79" t="s">
        <v>975</v>
      </c>
      <c r="I173" s="155">
        <f>SUMIF(PCA!T:T,'Resumo por unidade'!H173,PCA!I:I)+SUMIF('Outras ações discricionárias'!T:T,H173,'Outras ações discricionárias'!I:I)</f>
        <v>1740</v>
      </c>
      <c r="J173" s="155">
        <v>59906.02</v>
      </c>
      <c r="K173" s="59">
        <f t="shared" si="10"/>
        <v>58166.02</v>
      </c>
      <c r="L173" s="49"/>
      <c r="M173" s="49"/>
    </row>
    <row r="174" spans="1:13" x14ac:dyDescent="0.25">
      <c r="A174" s="49"/>
      <c r="B174" s="49"/>
      <c r="C174" s="49"/>
      <c r="D174" s="49"/>
      <c r="E174" s="49"/>
      <c r="F174" s="49"/>
      <c r="G174" s="49"/>
      <c r="H174" s="79" t="s">
        <v>239</v>
      </c>
      <c r="I174" s="155">
        <f>SUMIF(PCA!T:T,'Resumo por unidade'!H174,PCA!I:I)+SUMIF('Outras ações discricionárias'!T:T,H174,'Outras ações discricionárias'!I:I)</f>
        <v>38748.269999999997</v>
      </c>
      <c r="J174" s="155">
        <v>59906.02</v>
      </c>
      <c r="K174" s="59">
        <f t="shared" si="10"/>
        <v>21157.75</v>
      </c>
      <c r="L174" s="49"/>
      <c r="M174" s="49"/>
    </row>
    <row r="175" spans="1:13" x14ac:dyDescent="0.25">
      <c r="A175" s="49"/>
      <c r="B175" s="49"/>
      <c r="C175" s="49"/>
      <c r="D175" s="49"/>
      <c r="E175" s="49"/>
      <c r="F175" s="49"/>
      <c r="G175" s="49"/>
      <c r="H175" s="79" t="s">
        <v>686</v>
      </c>
      <c r="I175" s="155">
        <f>SUMIF(PCA!T:T,'Resumo por unidade'!H175,PCA!I:I)+SUMIF('Outras ações discricionárias'!T:T,H175,'Outras ações discricionárias'!I:I)</f>
        <v>30342.39</v>
      </c>
      <c r="J175" s="155">
        <v>59906.02</v>
      </c>
      <c r="K175" s="59">
        <f t="shared" si="10"/>
        <v>29563.629999999997</v>
      </c>
      <c r="L175" s="49"/>
      <c r="M175" s="49"/>
    </row>
    <row r="176" spans="1:13" x14ac:dyDescent="0.25">
      <c r="A176" s="49"/>
      <c r="B176" s="49"/>
      <c r="C176" s="49"/>
      <c r="D176" s="49"/>
      <c r="E176" s="49"/>
      <c r="F176" s="49"/>
      <c r="G176" s="49"/>
      <c r="H176" s="79" t="s">
        <v>43</v>
      </c>
      <c r="I176" s="155">
        <f>SUMIF(PCA!T:T,'Resumo por unidade'!H176,PCA!I:I)+SUMIF('Outras ações discricionárias'!T:T,H176,'Outras ações discricionárias'!I:I)</f>
        <v>134211.15599999999</v>
      </c>
      <c r="J176" s="155">
        <v>59906.02</v>
      </c>
      <c r="K176" s="59">
        <f t="shared" si="10"/>
        <v>-74305.135999999999</v>
      </c>
      <c r="L176" s="49"/>
      <c r="M176" s="49"/>
    </row>
    <row r="177" spans="1:13" x14ac:dyDescent="0.25">
      <c r="A177" s="49"/>
      <c r="B177" s="49"/>
      <c r="C177" s="49"/>
      <c r="D177" s="49"/>
      <c r="E177" s="49"/>
      <c r="F177" s="49"/>
      <c r="G177" s="49"/>
      <c r="H177" s="79" t="s">
        <v>948</v>
      </c>
      <c r="I177" s="155">
        <f>SUMIF(PCA!T:T,'Resumo por unidade'!H177,PCA!I:I)+SUMIF('Outras ações discricionárias'!T:T,H177,'Outras ações discricionárias'!I:I)</f>
        <v>460</v>
      </c>
      <c r="J177" s="155">
        <v>59906.02</v>
      </c>
      <c r="K177" s="59">
        <f t="shared" si="10"/>
        <v>59446.02</v>
      </c>
      <c r="L177" s="49"/>
      <c r="M177" s="49"/>
    </row>
    <row r="178" spans="1:13" x14ac:dyDescent="0.25">
      <c r="A178" s="49"/>
      <c r="B178" s="49"/>
      <c r="C178" s="49"/>
      <c r="D178" s="49"/>
      <c r="E178" s="49"/>
      <c r="F178" s="49"/>
      <c r="G178" s="49"/>
      <c r="H178" s="79" t="s">
        <v>1060</v>
      </c>
      <c r="I178" s="155">
        <f>SUMIF(PCA!T:T,'Resumo por unidade'!H178,PCA!I:I)+SUMIF('Outras ações discricionárias'!T:T,H178,'Outras ações discricionárias'!I:I)</f>
        <v>100000</v>
      </c>
      <c r="J178" s="155">
        <v>59906.02</v>
      </c>
      <c r="K178" s="59">
        <f t="shared" si="10"/>
        <v>-40093.980000000003</v>
      </c>
      <c r="L178" s="49"/>
      <c r="M178" s="49"/>
    </row>
    <row r="179" spans="1:13" x14ac:dyDescent="0.25">
      <c r="A179" s="49"/>
      <c r="B179" s="49"/>
      <c r="C179" s="49"/>
      <c r="D179" s="49"/>
      <c r="E179" s="49"/>
      <c r="F179" s="49"/>
      <c r="G179" s="49"/>
      <c r="H179" s="79" t="s">
        <v>564</v>
      </c>
      <c r="I179" s="155">
        <f>SUMIF(PCA!T:T,'Resumo por unidade'!H179,PCA!I:I)+SUMIF('Outras ações discricionárias'!T:T,H179,'Outras ações discricionárias'!I:I)</f>
        <v>0</v>
      </c>
      <c r="J179" s="155">
        <v>59906.02</v>
      </c>
      <c r="K179" s="59">
        <f t="shared" si="10"/>
        <v>59906.02</v>
      </c>
      <c r="L179" s="49"/>
      <c r="M179" s="49"/>
    </row>
    <row r="180" spans="1:13" x14ac:dyDescent="0.25">
      <c r="A180" s="49"/>
      <c r="B180" s="49"/>
      <c r="C180" s="49"/>
      <c r="D180" s="49"/>
      <c r="E180" s="49"/>
      <c r="F180" s="49"/>
      <c r="G180" s="49"/>
      <c r="H180" s="79" t="s">
        <v>205</v>
      </c>
      <c r="I180" s="155">
        <f>SUMIF(PCA!T:T,'Resumo por unidade'!H180,PCA!I:I)+SUMIF('Outras ações discricionárias'!T:T,H180,'Outras ações discricionárias'!I:I)</f>
        <v>12901.57</v>
      </c>
      <c r="J180" s="155">
        <v>59906.02</v>
      </c>
      <c r="K180" s="59">
        <f t="shared" si="10"/>
        <v>47004.45</v>
      </c>
      <c r="L180" s="49"/>
      <c r="M180" s="49"/>
    </row>
    <row r="181" spans="1:13" x14ac:dyDescent="0.25">
      <c r="A181" s="49"/>
      <c r="B181" s="49"/>
      <c r="C181" s="49"/>
      <c r="D181" s="49"/>
      <c r="E181" s="49"/>
      <c r="F181" s="49"/>
      <c r="G181" s="49"/>
      <c r="H181" s="49"/>
      <c r="I181" s="49"/>
      <c r="J181" s="49"/>
      <c r="K181" s="49"/>
      <c r="L181" s="49"/>
      <c r="M181" s="49"/>
    </row>
    <row r="182" spans="1:13" x14ac:dyDescent="0.25">
      <c r="A182" s="49"/>
      <c r="B182" s="49"/>
      <c r="C182" s="49"/>
      <c r="D182" s="49"/>
      <c r="E182" s="49"/>
      <c r="F182" s="49"/>
      <c r="G182" s="49"/>
      <c r="H182" s="49"/>
      <c r="I182" s="49"/>
      <c r="J182" s="49"/>
      <c r="K182" s="49"/>
      <c r="L182" s="49"/>
      <c r="M182" s="49"/>
    </row>
    <row r="183" spans="1:13" x14ac:dyDescent="0.25">
      <c r="A183" s="49"/>
      <c r="B183" s="49"/>
      <c r="C183" s="49"/>
      <c r="D183" s="49"/>
      <c r="E183" s="49"/>
      <c r="F183" s="49"/>
      <c r="G183" s="49"/>
      <c r="H183" s="49"/>
      <c r="I183" s="49"/>
      <c r="J183" s="49"/>
      <c r="K183" s="49"/>
      <c r="L183" s="49"/>
      <c r="M183" s="49"/>
    </row>
    <row r="184" spans="1:13" x14ac:dyDescent="0.25">
      <c r="A184" s="49"/>
      <c r="B184" s="49"/>
      <c r="C184" s="49"/>
      <c r="D184" s="49"/>
      <c r="E184" s="49"/>
      <c r="F184" s="49"/>
      <c r="G184" s="49"/>
      <c r="H184" s="49"/>
      <c r="I184" s="49"/>
      <c r="J184" s="49"/>
      <c r="K184" s="49"/>
      <c r="L184" s="49"/>
      <c r="M184" s="49"/>
    </row>
    <row r="185" spans="1:13" x14ac:dyDescent="0.25">
      <c r="A185" s="49"/>
      <c r="B185" s="49"/>
      <c r="C185" s="49"/>
      <c r="D185" s="49"/>
      <c r="E185" s="49"/>
      <c r="F185" s="49"/>
      <c r="G185" s="49"/>
      <c r="H185" s="49"/>
      <c r="I185" s="49"/>
      <c r="J185" s="49"/>
      <c r="K185" s="49"/>
      <c r="L185" s="49"/>
      <c r="M185" s="49"/>
    </row>
    <row r="186" spans="1:13" x14ac:dyDescent="0.25">
      <c r="A186" s="49"/>
      <c r="B186" s="49"/>
      <c r="C186" s="49"/>
      <c r="D186" s="49"/>
      <c r="E186" s="49"/>
      <c r="F186" s="49"/>
      <c r="G186" s="49"/>
      <c r="H186" s="49"/>
      <c r="I186" s="49"/>
      <c r="J186" s="49"/>
      <c r="K186" s="49"/>
      <c r="L186" s="49"/>
      <c r="M186" s="49"/>
    </row>
    <row r="187" spans="1:13" x14ac:dyDescent="0.25">
      <c r="A187" s="49"/>
      <c r="B187" s="49"/>
      <c r="C187" s="49"/>
      <c r="D187" s="49"/>
      <c r="E187" s="49"/>
      <c r="F187" s="49"/>
      <c r="G187" s="49"/>
      <c r="H187" s="49"/>
      <c r="I187" s="49"/>
      <c r="J187" s="49"/>
      <c r="K187" s="49"/>
      <c r="L187" s="49"/>
      <c r="M187" s="49"/>
    </row>
    <row r="188" spans="1:13" x14ac:dyDescent="0.25">
      <c r="A188" s="49"/>
      <c r="B188" s="49"/>
      <c r="C188" s="49"/>
      <c r="D188" s="49"/>
      <c r="E188" s="49"/>
      <c r="F188" s="49"/>
      <c r="G188" s="49"/>
      <c r="H188" s="49"/>
      <c r="I188" s="49"/>
      <c r="J188" s="49"/>
      <c r="K188" s="49"/>
      <c r="L188" s="49"/>
      <c r="M188" s="49"/>
    </row>
    <row r="189" spans="1:13" x14ac:dyDescent="0.25">
      <c r="A189" s="49"/>
      <c r="B189" s="49"/>
      <c r="C189" s="49"/>
      <c r="D189" s="49"/>
      <c r="E189" s="49"/>
      <c r="F189" s="49"/>
      <c r="G189" s="49"/>
      <c r="H189" s="49"/>
      <c r="I189" s="49"/>
      <c r="J189" s="49"/>
      <c r="K189" s="49"/>
      <c r="L189" s="49"/>
      <c r="M189" s="49"/>
    </row>
    <row r="190" spans="1:13" x14ac:dyDescent="0.25">
      <c r="A190" s="49"/>
      <c r="B190" s="49"/>
      <c r="C190" s="49"/>
      <c r="D190" s="49"/>
      <c r="E190" s="49"/>
      <c r="F190" s="49"/>
      <c r="G190" s="49"/>
      <c r="H190" s="49"/>
      <c r="I190" s="49"/>
      <c r="J190" s="49"/>
      <c r="K190" s="49"/>
      <c r="L190" s="49"/>
      <c r="M190" s="49"/>
    </row>
    <row r="191" spans="1:13" x14ac:dyDescent="0.25">
      <c r="A191" s="49"/>
      <c r="B191" s="49"/>
      <c r="C191" s="49"/>
      <c r="D191" s="49"/>
      <c r="E191" s="49"/>
      <c r="F191" s="49"/>
      <c r="G191" s="49"/>
      <c r="H191" s="49"/>
      <c r="I191" s="49"/>
      <c r="J191" s="49"/>
      <c r="K191" s="49"/>
      <c r="L191" s="49"/>
      <c r="M191" s="49"/>
    </row>
    <row r="192" spans="1:13" x14ac:dyDescent="0.25">
      <c r="A192" s="49"/>
      <c r="B192" s="49"/>
      <c r="C192" s="49"/>
      <c r="D192" s="49"/>
      <c r="E192" s="49"/>
      <c r="F192" s="49"/>
      <c r="G192" s="49"/>
      <c r="H192" s="49"/>
      <c r="I192" s="49"/>
      <c r="J192" s="49"/>
      <c r="K192" s="49"/>
      <c r="L192" s="49"/>
      <c r="M192" s="49"/>
    </row>
    <row r="193" spans="1:13" x14ac:dyDescent="0.25">
      <c r="A193" s="49"/>
      <c r="B193" s="49"/>
      <c r="C193" s="49"/>
      <c r="D193" s="49"/>
      <c r="E193" s="49"/>
      <c r="F193" s="49"/>
      <c r="G193" s="49"/>
      <c r="H193" s="49"/>
      <c r="I193" s="49"/>
      <c r="J193" s="49"/>
      <c r="K193" s="49"/>
      <c r="L193" s="49"/>
      <c r="M193" s="49"/>
    </row>
    <row r="194" spans="1:13" x14ac:dyDescent="0.25">
      <c r="A194" s="49"/>
      <c r="B194" s="49"/>
      <c r="C194" s="49"/>
      <c r="D194" s="49"/>
      <c r="E194" s="49"/>
      <c r="F194" s="49"/>
      <c r="G194" s="49"/>
      <c r="H194" s="49"/>
      <c r="I194" s="49"/>
      <c r="J194" s="49"/>
      <c r="K194" s="49"/>
      <c r="L194" s="49"/>
      <c r="M194" s="49"/>
    </row>
    <row r="195" spans="1:13" x14ac:dyDescent="0.25">
      <c r="A195" s="49"/>
      <c r="B195" s="49"/>
      <c r="C195" s="49"/>
      <c r="D195" s="49"/>
      <c r="E195" s="49"/>
      <c r="F195" s="49"/>
      <c r="G195" s="49"/>
      <c r="H195" s="49"/>
      <c r="I195" s="49"/>
      <c r="J195" s="49"/>
      <c r="K195" s="49"/>
      <c r="L195" s="49"/>
      <c r="M195" s="49"/>
    </row>
    <row r="196" spans="1:13" x14ac:dyDescent="0.25">
      <c r="A196" s="49"/>
      <c r="B196" s="49"/>
      <c r="C196" s="49"/>
      <c r="D196" s="49"/>
      <c r="E196" s="49"/>
      <c r="F196" s="49"/>
      <c r="G196" s="49"/>
      <c r="H196" s="49"/>
      <c r="I196" s="49"/>
      <c r="J196" s="49"/>
      <c r="K196" s="49"/>
      <c r="L196" s="49"/>
      <c r="M196" s="49"/>
    </row>
    <row r="197" spans="1:13" x14ac:dyDescent="0.25">
      <c r="A197" s="49"/>
      <c r="B197" s="49"/>
      <c r="C197" s="49"/>
      <c r="D197" s="49"/>
      <c r="E197" s="49"/>
      <c r="F197" s="49"/>
      <c r="G197" s="49"/>
      <c r="H197" s="49"/>
      <c r="I197" s="49"/>
      <c r="J197" s="49"/>
      <c r="K197" s="49"/>
      <c r="L197" s="49"/>
      <c r="M197" s="49"/>
    </row>
    <row r="198" spans="1:13" x14ac:dyDescent="0.25">
      <c r="A198" s="49"/>
      <c r="B198" s="49"/>
      <c r="C198" s="49"/>
      <c r="D198" s="49"/>
      <c r="E198" s="49"/>
      <c r="F198" s="49"/>
      <c r="G198" s="49"/>
      <c r="H198" s="49"/>
      <c r="I198" s="49"/>
      <c r="J198" s="49"/>
      <c r="K198" s="49"/>
      <c r="L198" s="49"/>
      <c r="M198" s="49"/>
    </row>
    <row r="199" spans="1:13" x14ac:dyDescent="0.25">
      <c r="A199" s="49"/>
      <c r="B199" s="49"/>
      <c r="C199" s="49"/>
      <c r="D199" s="49"/>
      <c r="E199" s="49"/>
      <c r="F199" s="49"/>
      <c r="G199" s="49"/>
      <c r="H199" s="49"/>
      <c r="I199" s="49"/>
      <c r="J199" s="49"/>
      <c r="K199" s="49"/>
      <c r="L199" s="49"/>
      <c r="M199" s="49"/>
    </row>
    <row r="200" spans="1:13" x14ac:dyDescent="0.25">
      <c r="A200" s="49"/>
      <c r="B200" s="49"/>
      <c r="C200" s="49"/>
      <c r="D200" s="49"/>
      <c r="E200" s="49"/>
      <c r="F200" s="49"/>
      <c r="G200" s="49"/>
      <c r="H200" s="49"/>
      <c r="I200" s="49"/>
      <c r="J200" s="49"/>
      <c r="K200" s="49"/>
      <c r="L200" s="49"/>
      <c r="M200" s="49"/>
    </row>
    <row r="201" spans="1:13" x14ac:dyDescent="0.25">
      <c r="A201" s="49"/>
      <c r="B201" s="49"/>
      <c r="C201" s="49"/>
      <c r="D201" s="49"/>
      <c r="E201" s="49"/>
      <c r="F201" s="49"/>
      <c r="G201" s="49"/>
      <c r="H201" s="49"/>
      <c r="I201" s="49"/>
      <c r="J201" s="49"/>
      <c r="K201" s="49"/>
      <c r="L201" s="49"/>
      <c r="M201" s="49"/>
    </row>
    <row r="202" spans="1:13" x14ac:dyDescent="0.25">
      <c r="A202" s="49"/>
      <c r="B202" s="49"/>
      <c r="C202" s="49"/>
      <c r="D202" s="49"/>
      <c r="E202" s="49"/>
      <c r="F202" s="49"/>
      <c r="G202" s="49"/>
      <c r="H202" s="49"/>
      <c r="I202" s="49"/>
      <c r="J202" s="49"/>
      <c r="K202" s="49"/>
      <c r="L202" s="49"/>
      <c r="M202" s="49"/>
    </row>
    <row r="203" spans="1:13" x14ac:dyDescent="0.25">
      <c r="A203" s="49"/>
      <c r="B203" s="49"/>
      <c r="C203" s="49"/>
      <c r="D203" s="49"/>
      <c r="E203" s="49"/>
      <c r="F203" s="49"/>
      <c r="G203" s="49"/>
      <c r="H203" s="49"/>
      <c r="I203" s="49"/>
      <c r="J203" s="49"/>
      <c r="K203" s="49"/>
      <c r="L203" s="49"/>
      <c r="M203" s="49"/>
    </row>
    <row r="204" spans="1:13" x14ac:dyDescent="0.25">
      <c r="A204" s="49"/>
      <c r="B204" s="49"/>
      <c r="C204" s="49"/>
      <c r="D204" s="49"/>
      <c r="E204" s="49"/>
      <c r="F204" s="49"/>
      <c r="G204" s="49"/>
      <c r="H204" s="49"/>
      <c r="I204" s="49"/>
      <c r="J204" s="49"/>
      <c r="K204" s="49"/>
      <c r="L204" s="49"/>
      <c r="M204" s="49"/>
    </row>
    <row r="205" spans="1:13" x14ac:dyDescent="0.25">
      <c r="A205" s="49"/>
      <c r="B205" s="49"/>
      <c r="C205" s="49"/>
      <c r="D205" s="49"/>
      <c r="E205" s="49"/>
      <c r="F205" s="49"/>
      <c r="G205" s="49"/>
      <c r="H205" s="49"/>
      <c r="I205" s="49"/>
      <c r="J205" s="49"/>
      <c r="K205" s="49"/>
      <c r="L205" s="49"/>
      <c r="M205" s="49"/>
    </row>
    <row r="206" spans="1:13" x14ac:dyDescent="0.25">
      <c r="A206" s="49"/>
      <c r="B206" s="49"/>
      <c r="C206" s="49"/>
      <c r="D206" s="49"/>
      <c r="E206" s="49"/>
      <c r="F206" s="49"/>
      <c r="G206" s="49"/>
      <c r="H206" s="49"/>
      <c r="I206" s="49"/>
      <c r="J206" s="49"/>
      <c r="K206" s="49"/>
      <c r="L206" s="49"/>
      <c r="M206" s="49"/>
    </row>
    <row r="207" spans="1:13" x14ac:dyDescent="0.25">
      <c r="A207" s="49"/>
      <c r="B207" s="49"/>
      <c r="C207" s="49"/>
      <c r="D207" s="49"/>
      <c r="E207" s="49"/>
      <c r="F207" s="49"/>
      <c r="G207" s="49"/>
      <c r="H207" s="49"/>
      <c r="I207" s="49"/>
      <c r="J207" s="49"/>
      <c r="K207" s="49"/>
      <c r="L207" s="49"/>
      <c r="M207" s="49"/>
    </row>
    <row r="208" spans="1:13" x14ac:dyDescent="0.25">
      <c r="A208" s="49"/>
      <c r="B208" s="49"/>
      <c r="C208" s="49"/>
      <c r="D208" s="49"/>
      <c r="E208" s="49"/>
      <c r="F208" s="49"/>
      <c r="G208" s="49"/>
      <c r="H208" s="49"/>
      <c r="I208" s="49"/>
      <c r="J208" s="49"/>
      <c r="K208" s="49"/>
      <c r="L208" s="49"/>
      <c r="M208" s="49"/>
    </row>
    <row r="209" spans="1:13" x14ac:dyDescent="0.25">
      <c r="A209" s="49"/>
      <c r="B209" s="49"/>
      <c r="C209" s="49"/>
      <c r="D209" s="49"/>
      <c r="E209" s="49"/>
      <c r="F209" s="49"/>
      <c r="G209" s="49"/>
      <c r="H209" s="49"/>
      <c r="I209" s="49"/>
      <c r="J209" s="49"/>
      <c r="K209" s="49"/>
      <c r="L209" s="49"/>
      <c r="M209" s="49"/>
    </row>
    <row r="210" spans="1:13" x14ac:dyDescent="0.25">
      <c r="A210" s="49"/>
      <c r="B210" s="49"/>
      <c r="C210" s="49"/>
      <c r="D210" s="49"/>
      <c r="E210" s="49"/>
      <c r="F210" s="49"/>
      <c r="G210" s="49"/>
      <c r="H210" s="49"/>
      <c r="I210" s="49"/>
      <c r="J210" s="49"/>
      <c r="K210" s="49"/>
      <c r="L210" s="49"/>
      <c r="M210" s="49"/>
    </row>
    <row r="211" spans="1:13" x14ac:dyDescent="0.25">
      <c r="A211" s="49"/>
      <c r="B211" s="49"/>
      <c r="C211" s="49"/>
      <c r="D211" s="49"/>
      <c r="E211" s="49"/>
      <c r="F211" s="49"/>
      <c r="G211" s="49"/>
      <c r="H211" s="49"/>
      <c r="I211" s="49"/>
      <c r="J211" s="49"/>
      <c r="K211" s="49"/>
      <c r="L211" s="49"/>
      <c r="M211" s="49"/>
    </row>
    <row r="212" spans="1:13" x14ac:dyDescent="0.25">
      <c r="A212" s="49"/>
      <c r="B212" s="49"/>
      <c r="C212" s="49"/>
      <c r="D212" s="49"/>
      <c r="E212" s="49"/>
      <c r="F212" s="49"/>
      <c r="G212" s="49"/>
      <c r="H212" s="49"/>
      <c r="I212" s="49"/>
      <c r="J212" s="49"/>
      <c r="K212" s="49"/>
      <c r="L212" s="49"/>
      <c r="M212" s="49"/>
    </row>
    <row r="213" spans="1:13" x14ac:dyDescent="0.25">
      <c r="A213" s="49"/>
      <c r="B213" s="49"/>
      <c r="C213" s="49"/>
      <c r="D213" s="49"/>
      <c r="E213" s="49"/>
      <c r="F213" s="49"/>
      <c r="G213" s="49"/>
      <c r="H213" s="49"/>
      <c r="I213" s="49"/>
      <c r="J213" s="49"/>
      <c r="K213" s="49"/>
      <c r="L213" s="49"/>
      <c r="M213" s="49"/>
    </row>
    <row r="214" spans="1:13" x14ac:dyDescent="0.25">
      <c r="A214" s="49"/>
      <c r="B214" s="49"/>
      <c r="C214" s="49"/>
      <c r="D214" s="49"/>
      <c r="E214" s="49"/>
      <c r="F214" s="49"/>
      <c r="G214" s="49"/>
      <c r="H214" s="49"/>
      <c r="I214" s="49"/>
      <c r="J214" s="49"/>
      <c r="K214" s="49"/>
      <c r="L214" s="49"/>
      <c r="M214" s="49"/>
    </row>
    <row r="215" spans="1:13" x14ac:dyDescent="0.25">
      <c r="A215" s="49"/>
      <c r="B215" s="49"/>
      <c r="C215" s="49"/>
      <c r="D215" s="49"/>
      <c r="E215" s="49"/>
      <c r="F215" s="49"/>
      <c r="G215" s="49"/>
      <c r="H215" s="49"/>
      <c r="I215" s="49"/>
      <c r="J215" s="49"/>
      <c r="K215" s="49"/>
      <c r="L215" s="49"/>
      <c r="M215" s="49"/>
    </row>
    <row r="216" spans="1:13" x14ac:dyDescent="0.25">
      <c r="A216" s="49"/>
      <c r="B216" s="49"/>
      <c r="C216" s="49"/>
      <c r="D216" s="49"/>
      <c r="E216" s="49"/>
      <c r="F216" s="49"/>
      <c r="G216" s="49"/>
      <c r="H216" s="49"/>
      <c r="I216" s="49"/>
      <c r="J216" s="49"/>
      <c r="K216" s="49"/>
      <c r="L216" s="49"/>
      <c r="M216" s="49"/>
    </row>
    <row r="217" spans="1:13" x14ac:dyDescent="0.25">
      <c r="A217" s="49"/>
      <c r="B217" s="49"/>
      <c r="C217" s="49"/>
      <c r="D217" s="49"/>
      <c r="E217" s="49"/>
      <c r="F217" s="49"/>
      <c r="G217" s="49"/>
      <c r="H217" s="49"/>
      <c r="I217" s="49"/>
      <c r="J217" s="49"/>
      <c r="K217" s="49"/>
      <c r="L217" s="49"/>
      <c r="M217" s="49"/>
    </row>
    <row r="218" spans="1:13" x14ac:dyDescent="0.25">
      <c r="A218" s="49"/>
      <c r="B218" s="49"/>
      <c r="C218" s="49"/>
      <c r="D218" s="49"/>
      <c r="E218" s="49"/>
      <c r="F218" s="49"/>
      <c r="G218" s="49"/>
      <c r="H218" s="49"/>
      <c r="I218" s="49"/>
      <c r="J218" s="49"/>
      <c r="K218" s="49"/>
      <c r="L218" s="49"/>
      <c r="M218" s="49"/>
    </row>
    <row r="219" spans="1:13" x14ac:dyDescent="0.25">
      <c r="A219" s="49"/>
      <c r="B219" s="49"/>
      <c r="C219" s="49"/>
      <c r="D219" s="49"/>
      <c r="E219" s="49"/>
      <c r="F219" s="49"/>
      <c r="G219" s="49"/>
      <c r="H219" s="49"/>
      <c r="I219" s="49"/>
      <c r="J219" s="49"/>
      <c r="K219" s="49"/>
      <c r="L219" s="49"/>
      <c r="M219" s="49"/>
    </row>
    <row r="220" spans="1:13" x14ac:dyDescent="0.25">
      <c r="A220" s="49"/>
      <c r="B220" s="49"/>
      <c r="C220" s="49"/>
      <c r="D220" s="49"/>
      <c r="E220" s="49"/>
      <c r="F220" s="49"/>
      <c r="G220" s="49"/>
      <c r="H220" s="49"/>
      <c r="I220" s="49"/>
      <c r="J220" s="49"/>
      <c r="K220" s="49"/>
      <c r="L220" s="49"/>
      <c r="M220" s="49"/>
    </row>
    <row r="221" spans="1:13" x14ac:dyDescent="0.25">
      <c r="A221" s="49"/>
      <c r="B221" s="49"/>
      <c r="C221" s="49"/>
      <c r="D221" s="49"/>
      <c r="E221" s="49"/>
      <c r="F221" s="49"/>
      <c r="G221" s="49"/>
      <c r="H221" s="49"/>
      <c r="I221" s="49"/>
      <c r="J221" s="49"/>
      <c r="K221" s="49"/>
      <c r="L221" s="49"/>
      <c r="M221" s="49"/>
    </row>
    <row r="222" spans="1:13" x14ac:dyDescent="0.25">
      <c r="A222" s="49"/>
      <c r="B222" s="49"/>
      <c r="C222" s="49"/>
      <c r="D222" s="49"/>
      <c r="E222" s="49"/>
      <c r="F222" s="49"/>
      <c r="G222" s="49"/>
      <c r="H222" s="49"/>
      <c r="I222" s="49"/>
      <c r="J222" s="49"/>
      <c r="K222" s="49"/>
      <c r="L222" s="49"/>
      <c r="M222" s="49"/>
    </row>
    <row r="223" spans="1:13" x14ac:dyDescent="0.25">
      <c r="A223" s="49"/>
      <c r="B223" s="49"/>
      <c r="C223" s="49"/>
      <c r="D223" s="49"/>
      <c r="E223" s="49"/>
      <c r="F223" s="49"/>
      <c r="G223" s="49"/>
      <c r="H223" s="49"/>
      <c r="I223" s="49"/>
      <c r="J223" s="49"/>
      <c r="K223" s="49"/>
      <c r="L223" s="49"/>
      <c r="M223" s="49"/>
    </row>
    <row r="224" spans="1:13" x14ac:dyDescent="0.25">
      <c r="A224" s="49"/>
      <c r="B224" s="49"/>
      <c r="C224" s="49"/>
      <c r="D224" s="49"/>
      <c r="E224" s="49"/>
      <c r="F224" s="49"/>
      <c r="G224" s="49"/>
      <c r="H224" s="49"/>
      <c r="I224" s="49"/>
      <c r="J224" s="49"/>
      <c r="K224" s="49"/>
      <c r="L224" s="49"/>
      <c r="M224" s="49"/>
    </row>
    <row r="225" spans="1:13" x14ac:dyDescent="0.25">
      <c r="A225" s="49"/>
      <c r="B225" s="49"/>
      <c r="C225" s="49"/>
      <c r="D225" s="49"/>
      <c r="E225" s="49"/>
      <c r="F225" s="49"/>
      <c r="G225" s="49"/>
      <c r="H225" s="49"/>
      <c r="I225" s="49"/>
      <c r="J225" s="49"/>
      <c r="K225" s="49"/>
      <c r="L225" s="49"/>
      <c r="M225" s="49"/>
    </row>
    <row r="226" spans="1:13" x14ac:dyDescent="0.25">
      <c r="A226" s="49"/>
      <c r="B226" s="49"/>
      <c r="C226" s="49"/>
      <c r="D226" s="49"/>
      <c r="E226" s="49"/>
      <c r="F226" s="49"/>
      <c r="G226" s="49"/>
      <c r="H226" s="49"/>
      <c r="I226" s="49"/>
      <c r="J226" s="49"/>
      <c r="K226" s="49"/>
      <c r="L226" s="49"/>
      <c r="M226" s="49"/>
    </row>
    <row r="227" spans="1:13" x14ac:dyDescent="0.25">
      <c r="A227" s="49"/>
      <c r="B227" s="49"/>
      <c r="C227" s="49"/>
      <c r="D227" s="49"/>
      <c r="E227" s="49"/>
      <c r="F227" s="49"/>
      <c r="G227" s="49"/>
      <c r="H227" s="49"/>
      <c r="I227" s="49"/>
      <c r="J227" s="49"/>
      <c r="K227" s="49"/>
      <c r="L227" s="49"/>
      <c r="M227" s="49"/>
    </row>
    <row r="228" spans="1:13" x14ac:dyDescent="0.25">
      <c r="A228" s="49"/>
      <c r="B228" s="49"/>
      <c r="C228" s="49"/>
      <c r="D228" s="49"/>
      <c r="E228" s="49"/>
      <c r="F228" s="49"/>
      <c r="G228" s="49"/>
      <c r="H228" s="49"/>
      <c r="I228" s="49"/>
      <c r="J228" s="49"/>
      <c r="K228" s="49"/>
      <c r="L228" s="49"/>
      <c r="M228" s="49"/>
    </row>
    <row r="229" spans="1:13" x14ac:dyDescent="0.25">
      <c r="A229" s="49"/>
      <c r="B229" s="49"/>
      <c r="C229" s="49"/>
      <c r="D229" s="49"/>
      <c r="E229" s="49"/>
      <c r="F229" s="49"/>
      <c r="G229" s="49"/>
      <c r="H229" s="49"/>
      <c r="I229" s="49"/>
      <c r="J229" s="49"/>
      <c r="K229" s="49"/>
      <c r="L229" s="49"/>
      <c r="M229" s="49"/>
    </row>
    <row r="230" spans="1:13" x14ac:dyDescent="0.25">
      <c r="A230" s="49"/>
      <c r="B230" s="49"/>
      <c r="C230" s="49"/>
      <c r="D230" s="49"/>
      <c r="E230" s="49"/>
      <c r="F230" s="49"/>
      <c r="G230" s="49"/>
      <c r="H230" s="49"/>
      <c r="I230" s="49"/>
      <c r="J230" s="49"/>
      <c r="K230" s="49"/>
      <c r="L230" s="49"/>
      <c r="M230" s="49"/>
    </row>
    <row r="231" spans="1:13" x14ac:dyDescent="0.25">
      <c r="A231" s="49"/>
      <c r="B231" s="49"/>
      <c r="C231" s="49"/>
      <c r="D231" s="49"/>
      <c r="E231" s="49"/>
      <c r="F231" s="49"/>
      <c r="G231" s="49"/>
      <c r="H231" s="49"/>
      <c r="I231" s="49"/>
      <c r="J231" s="49"/>
      <c r="K231" s="49"/>
      <c r="L231" s="49"/>
      <c r="M231" s="49"/>
    </row>
    <row r="232" spans="1:13" x14ac:dyDescent="0.25">
      <c r="A232" s="49"/>
      <c r="B232" s="49"/>
      <c r="C232" s="49"/>
      <c r="D232" s="49"/>
      <c r="E232" s="49"/>
      <c r="F232" s="49"/>
      <c r="G232" s="49"/>
      <c r="H232" s="49"/>
      <c r="I232" s="49"/>
      <c r="J232" s="49"/>
      <c r="K232" s="49"/>
      <c r="L232" s="49"/>
      <c r="M232" s="49"/>
    </row>
    <row r="233" spans="1:13" x14ac:dyDescent="0.25">
      <c r="A233" s="49"/>
      <c r="B233" s="49"/>
      <c r="C233" s="49"/>
      <c r="D233" s="49"/>
      <c r="E233" s="49"/>
      <c r="F233" s="49"/>
      <c r="G233" s="49"/>
      <c r="H233" s="49"/>
      <c r="I233" s="49"/>
      <c r="J233" s="49"/>
      <c r="K233" s="49"/>
      <c r="L233" s="49"/>
      <c r="M233" s="49"/>
    </row>
    <row r="234" spans="1:13" x14ac:dyDescent="0.25">
      <c r="A234" s="49"/>
      <c r="B234" s="49"/>
      <c r="C234" s="49"/>
      <c r="D234" s="49"/>
      <c r="E234" s="49"/>
      <c r="F234" s="49"/>
      <c r="G234" s="49"/>
      <c r="H234" s="49"/>
      <c r="I234" s="49"/>
      <c r="J234" s="49"/>
      <c r="K234" s="49"/>
      <c r="L234" s="49"/>
      <c r="M234" s="49"/>
    </row>
    <row r="235" spans="1:13" x14ac:dyDescent="0.25">
      <c r="A235" s="49"/>
      <c r="B235" s="49"/>
      <c r="C235" s="49"/>
      <c r="D235" s="49"/>
      <c r="E235" s="49"/>
      <c r="F235" s="49"/>
      <c r="G235" s="49"/>
      <c r="H235" s="49"/>
      <c r="I235" s="49"/>
      <c r="J235" s="49"/>
      <c r="K235" s="49"/>
      <c r="L235" s="49"/>
      <c r="M235" s="49"/>
    </row>
    <row r="236" spans="1:13" x14ac:dyDescent="0.25">
      <c r="A236" s="49"/>
      <c r="B236" s="49"/>
      <c r="C236" s="49"/>
      <c r="D236" s="49"/>
      <c r="E236" s="49"/>
      <c r="F236" s="49"/>
      <c r="G236" s="49"/>
      <c r="H236" s="49"/>
      <c r="I236" s="49"/>
      <c r="J236" s="49"/>
      <c r="K236" s="49"/>
      <c r="L236" s="49"/>
      <c r="M236" s="49"/>
    </row>
    <row r="237" spans="1:13" x14ac:dyDescent="0.25">
      <c r="A237" s="49"/>
      <c r="B237" s="49"/>
      <c r="C237" s="49"/>
      <c r="D237" s="49"/>
      <c r="E237" s="49"/>
      <c r="F237" s="49"/>
      <c r="G237" s="49"/>
      <c r="H237" s="49"/>
      <c r="I237" s="49"/>
      <c r="J237" s="49"/>
      <c r="K237" s="49"/>
      <c r="L237" s="49"/>
      <c r="M237" s="49"/>
    </row>
    <row r="238" spans="1:13" x14ac:dyDescent="0.25">
      <c r="A238" s="49"/>
      <c r="B238" s="49"/>
      <c r="C238" s="49"/>
      <c r="D238" s="49"/>
      <c r="E238" s="49"/>
      <c r="F238" s="49"/>
      <c r="G238" s="49"/>
      <c r="H238" s="49"/>
      <c r="I238" s="49"/>
      <c r="J238" s="49"/>
      <c r="K238" s="49"/>
      <c r="L238" s="49"/>
      <c r="M238" s="49"/>
    </row>
    <row r="239" spans="1:13" x14ac:dyDescent="0.25">
      <c r="A239" s="49"/>
      <c r="B239" s="49"/>
      <c r="C239" s="49"/>
      <c r="D239" s="49"/>
      <c r="E239" s="49"/>
      <c r="F239" s="49"/>
      <c r="G239" s="49"/>
      <c r="H239" s="49"/>
      <c r="I239" s="49"/>
      <c r="J239" s="49"/>
      <c r="K239" s="49"/>
      <c r="L239" s="49"/>
      <c r="M239" s="49"/>
    </row>
    <row r="240" spans="1:13" x14ac:dyDescent="0.25">
      <c r="A240" s="49"/>
      <c r="B240" s="49"/>
      <c r="C240" s="49"/>
      <c r="D240" s="49"/>
      <c r="E240" s="49"/>
      <c r="F240" s="49"/>
      <c r="G240" s="49"/>
      <c r="H240" s="49"/>
      <c r="I240" s="49"/>
      <c r="J240" s="49"/>
      <c r="K240" s="49"/>
      <c r="L240" s="49"/>
      <c r="M240" s="49"/>
    </row>
    <row r="241" spans="1:13" x14ac:dyDescent="0.25">
      <c r="A241" s="49"/>
      <c r="B241" s="49"/>
      <c r="C241" s="49"/>
      <c r="D241" s="49"/>
      <c r="E241" s="49"/>
      <c r="F241" s="49"/>
      <c r="G241" s="49"/>
      <c r="H241" s="49"/>
      <c r="I241" s="49"/>
      <c r="J241" s="49"/>
      <c r="K241" s="49"/>
      <c r="L241" s="49"/>
      <c r="M241" s="49"/>
    </row>
    <row r="242" spans="1:13" x14ac:dyDescent="0.25">
      <c r="A242" s="49"/>
      <c r="B242" s="49"/>
      <c r="C242" s="49"/>
      <c r="D242" s="49"/>
      <c r="E242" s="49"/>
      <c r="F242" s="49"/>
      <c r="G242" s="49"/>
      <c r="H242" s="49"/>
      <c r="I242" s="49"/>
      <c r="J242" s="49"/>
      <c r="K242" s="49"/>
      <c r="L242" s="49"/>
      <c r="M242" s="49"/>
    </row>
    <row r="243" spans="1:13" x14ac:dyDescent="0.25">
      <c r="A243" s="49"/>
      <c r="B243" s="49"/>
      <c r="C243" s="49"/>
      <c r="D243" s="49"/>
      <c r="E243" s="49"/>
      <c r="F243" s="49"/>
      <c r="G243" s="49"/>
      <c r="H243" s="49"/>
      <c r="I243" s="49"/>
      <c r="J243" s="49"/>
      <c r="K243" s="49"/>
      <c r="L243" s="49"/>
      <c r="M243" s="49"/>
    </row>
    <row r="244" spans="1:13" x14ac:dyDescent="0.25">
      <c r="A244" s="49"/>
      <c r="B244" s="49"/>
      <c r="C244" s="49"/>
      <c r="D244" s="49"/>
      <c r="E244" s="49"/>
      <c r="F244" s="49"/>
      <c r="G244" s="49"/>
      <c r="H244" s="49"/>
      <c r="I244" s="49"/>
      <c r="J244" s="49"/>
      <c r="K244" s="49"/>
      <c r="L244" s="49"/>
      <c r="M244" s="49"/>
    </row>
    <row r="245" spans="1:13" x14ac:dyDescent="0.25">
      <c r="A245" s="49"/>
      <c r="B245" s="49"/>
      <c r="C245" s="49"/>
      <c r="D245" s="49"/>
      <c r="E245" s="49"/>
      <c r="F245" s="49"/>
      <c r="G245" s="49"/>
      <c r="H245" s="49"/>
      <c r="I245" s="49"/>
      <c r="J245" s="49"/>
      <c r="K245" s="49"/>
      <c r="L245" s="49"/>
      <c r="M245" s="49"/>
    </row>
    <row r="246" spans="1:13" x14ac:dyDescent="0.25">
      <c r="A246" s="49"/>
      <c r="B246" s="49"/>
      <c r="C246" s="49"/>
      <c r="D246" s="49"/>
      <c r="E246" s="49"/>
      <c r="F246" s="49"/>
      <c r="G246" s="49"/>
      <c r="H246" s="49"/>
      <c r="I246" s="49"/>
      <c r="J246" s="49"/>
      <c r="K246" s="49"/>
      <c r="L246" s="49"/>
      <c r="M246" s="49"/>
    </row>
    <row r="247" spans="1:13" x14ac:dyDescent="0.25">
      <c r="A247" s="49"/>
      <c r="B247" s="49"/>
      <c r="C247" s="49"/>
      <c r="D247" s="49"/>
      <c r="E247" s="49"/>
      <c r="F247" s="49"/>
      <c r="G247" s="49"/>
      <c r="H247" s="49"/>
      <c r="I247" s="49"/>
      <c r="J247" s="49"/>
      <c r="K247" s="49"/>
      <c r="L247" s="49"/>
      <c r="M247" s="49"/>
    </row>
    <row r="248" spans="1:13" x14ac:dyDescent="0.25">
      <c r="A248" s="49"/>
      <c r="B248" s="49"/>
      <c r="C248" s="49"/>
      <c r="D248" s="49"/>
      <c r="E248" s="49"/>
      <c r="F248" s="49"/>
      <c r="G248" s="49"/>
      <c r="H248" s="49"/>
      <c r="I248" s="49"/>
      <c r="J248" s="49"/>
      <c r="K248" s="49"/>
      <c r="L248" s="49"/>
      <c r="M248" s="49"/>
    </row>
    <row r="249" spans="1:13" x14ac:dyDescent="0.25">
      <c r="A249" s="49"/>
      <c r="B249" s="49"/>
      <c r="C249" s="49"/>
      <c r="D249" s="49"/>
      <c r="E249" s="49"/>
      <c r="F249" s="49"/>
      <c r="G249" s="49"/>
      <c r="H249" s="49"/>
      <c r="I249" s="49"/>
      <c r="J249" s="49"/>
      <c r="K249" s="49"/>
      <c r="L249" s="49"/>
      <c r="M249" s="49"/>
    </row>
    <row r="250" spans="1:13" x14ac:dyDescent="0.25">
      <c r="A250" s="49"/>
      <c r="B250" s="49"/>
      <c r="C250" s="49"/>
      <c r="D250" s="49"/>
      <c r="E250" s="49"/>
      <c r="F250" s="49"/>
      <c r="G250" s="49"/>
      <c r="H250" s="49"/>
      <c r="I250" s="49"/>
      <c r="J250" s="49"/>
      <c r="K250" s="49"/>
      <c r="L250" s="49"/>
      <c r="M250" s="49"/>
    </row>
    <row r="251" spans="1:13" x14ac:dyDescent="0.25">
      <c r="A251" s="49"/>
      <c r="B251" s="49"/>
      <c r="C251" s="49"/>
      <c r="D251" s="49"/>
      <c r="E251" s="49"/>
      <c r="F251" s="49"/>
      <c r="G251" s="49"/>
      <c r="H251" s="49"/>
      <c r="I251" s="49"/>
      <c r="J251" s="49"/>
      <c r="K251" s="49"/>
      <c r="L251" s="49"/>
      <c r="M251" s="49"/>
    </row>
    <row r="252" spans="1:13" x14ac:dyDescent="0.25">
      <c r="A252" s="49"/>
      <c r="B252" s="49"/>
      <c r="C252" s="49"/>
      <c r="D252" s="49"/>
      <c r="E252" s="49"/>
      <c r="F252" s="49"/>
      <c r="G252" s="49"/>
      <c r="H252" s="49"/>
      <c r="I252" s="49"/>
      <c r="J252" s="49"/>
      <c r="K252" s="49"/>
      <c r="L252" s="49"/>
      <c r="M252" s="49"/>
    </row>
    <row r="253" spans="1:13" x14ac:dyDescent="0.25">
      <c r="A253" s="49"/>
      <c r="B253" s="49"/>
      <c r="C253" s="49"/>
      <c r="D253" s="49"/>
      <c r="E253" s="49"/>
      <c r="F253" s="49"/>
      <c r="G253" s="49"/>
      <c r="H253" s="49"/>
      <c r="I253" s="49"/>
      <c r="J253" s="49"/>
      <c r="K253" s="49"/>
      <c r="L253" s="49"/>
      <c r="M253" s="49"/>
    </row>
    <row r="254" spans="1:13" x14ac:dyDescent="0.25">
      <c r="A254" s="49"/>
      <c r="B254" s="49"/>
      <c r="C254" s="49"/>
      <c r="D254" s="49"/>
      <c r="E254" s="49"/>
      <c r="F254" s="49"/>
      <c r="G254" s="49"/>
      <c r="H254" s="49"/>
      <c r="I254" s="49"/>
      <c r="J254" s="49"/>
      <c r="K254" s="49"/>
      <c r="L254" s="49"/>
      <c r="M254" s="49"/>
    </row>
    <row r="255" spans="1:13" x14ac:dyDescent="0.25">
      <c r="A255" s="49"/>
      <c r="B255" s="49"/>
      <c r="C255" s="49"/>
      <c r="D255" s="49"/>
      <c r="E255" s="49"/>
      <c r="F255" s="49"/>
      <c r="G255" s="49"/>
      <c r="H255" s="49"/>
      <c r="I255" s="49"/>
      <c r="J255" s="49"/>
      <c r="K255" s="49"/>
      <c r="L255" s="49"/>
      <c r="M255" s="49"/>
    </row>
    <row r="256" spans="1:13" x14ac:dyDescent="0.25">
      <c r="A256" s="49"/>
      <c r="B256" s="49"/>
      <c r="C256" s="49"/>
      <c r="D256" s="49"/>
      <c r="E256" s="49"/>
      <c r="F256" s="49"/>
      <c r="G256" s="49"/>
      <c r="H256" s="49"/>
      <c r="I256" s="49"/>
      <c r="J256" s="49"/>
      <c r="K256" s="49"/>
      <c r="L256" s="49"/>
      <c r="M256" s="49"/>
    </row>
    <row r="257" spans="1:13" x14ac:dyDescent="0.25">
      <c r="A257" s="49"/>
      <c r="B257" s="49"/>
      <c r="C257" s="49"/>
      <c r="D257" s="49"/>
      <c r="E257" s="49"/>
      <c r="F257" s="49"/>
      <c r="G257" s="49"/>
      <c r="H257" s="49"/>
      <c r="I257" s="49"/>
      <c r="J257" s="49"/>
      <c r="K257" s="49"/>
      <c r="L257" s="49"/>
      <c r="M257" s="49"/>
    </row>
    <row r="258" spans="1:13" x14ac:dyDescent="0.25">
      <c r="A258" s="49"/>
      <c r="B258" s="49"/>
      <c r="C258" s="49"/>
      <c r="D258" s="49"/>
      <c r="E258" s="49"/>
      <c r="F258" s="49"/>
      <c r="G258" s="49"/>
      <c r="H258" s="49"/>
      <c r="I258" s="49"/>
      <c r="J258" s="49"/>
      <c r="K258" s="49"/>
      <c r="L258" s="49"/>
      <c r="M258" s="49"/>
    </row>
    <row r="259" spans="1:13" x14ac:dyDescent="0.25">
      <c r="A259" s="49"/>
      <c r="B259" s="49"/>
      <c r="C259" s="49"/>
      <c r="D259" s="49"/>
      <c r="E259" s="49"/>
      <c r="F259" s="49"/>
      <c r="G259" s="49"/>
      <c r="H259" s="49"/>
      <c r="I259" s="49"/>
      <c r="J259" s="49"/>
      <c r="K259" s="49"/>
      <c r="L259" s="49"/>
      <c r="M259" s="49"/>
    </row>
    <row r="260" spans="1:13" x14ac:dyDescent="0.25">
      <c r="A260" s="49"/>
      <c r="B260" s="49"/>
      <c r="C260" s="49"/>
      <c r="D260" s="49"/>
      <c r="E260" s="49"/>
      <c r="F260" s="49"/>
      <c r="G260" s="49"/>
      <c r="H260" s="49"/>
      <c r="I260" s="49"/>
      <c r="J260" s="49"/>
      <c r="K260" s="49"/>
      <c r="L260" s="49"/>
      <c r="M260" s="49"/>
    </row>
    <row r="261" spans="1:13" x14ac:dyDescent="0.25">
      <c r="A261" s="49"/>
      <c r="B261" s="49"/>
      <c r="C261" s="49"/>
      <c r="D261" s="49"/>
      <c r="E261" s="49"/>
      <c r="F261" s="49"/>
      <c r="G261" s="49"/>
      <c r="H261" s="49"/>
      <c r="I261" s="49"/>
      <c r="J261" s="49"/>
      <c r="K261" s="49"/>
      <c r="L261" s="49"/>
      <c r="M261" s="49"/>
    </row>
    <row r="262" spans="1:13" x14ac:dyDescent="0.25">
      <c r="A262" s="49"/>
      <c r="B262" s="49"/>
      <c r="C262" s="49"/>
      <c r="D262" s="49"/>
      <c r="E262" s="49"/>
      <c r="F262" s="49"/>
      <c r="G262" s="49"/>
      <c r="H262" s="49"/>
      <c r="I262" s="49"/>
      <c r="J262" s="49"/>
      <c r="K262" s="49"/>
      <c r="L262" s="49"/>
      <c r="M262" s="49"/>
    </row>
    <row r="263" spans="1:13" x14ac:dyDescent="0.25">
      <c r="A263" s="49"/>
      <c r="B263" s="49"/>
      <c r="C263" s="49"/>
      <c r="D263" s="49"/>
      <c r="E263" s="49"/>
      <c r="F263" s="49"/>
      <c r="G263" s="49"/>
      <c r="H263" s="49"/>
      <c r="I263" s="49"/>
      <c r="J263" s="49"/>
      <c r="K263" s="49"/>
      <c r="L263" s="49"/>
      <c r="M263" s="49"/>
    </row>
    <row r="264" spans="1:13" x14ac:dyDescent="0.25">
      <c r="A264" s="49"/>
      <c r="B264" s="49"/>
      <c r="C264" s="49"/>
      <c r="D264" s="49"/>
      <c r="E264" s="49"/>
      <c r="F264" s="49"/>
      <c r="G264" s="49"/>
      <c r="H264" s="49"/>
      <c r="I264" s="49"/>
      <c r="J264" s="49"/>
      <c r="K264" s="49"/>
      <c r="L264" s="49"/>
      <c r="M264" s="49"/>
    </row>
    <row r="265" spans="1:13" x14ac:dyDescent="0.25">
      <c r="A265" s="49"/>
      <c r="B265" s="49"/>
      <c r="C265" s="49"/>
      <c r="D265" s="49"/>
      <c r="E265" s="49"/>
      <c r="F265" s="49"/>
      <c r="G265" s="49"/>
      <c r="H265" s="49"/>
      <c r="I265" s="49"/>
      <c r="J265" s="49"/>
      <c r="K265" s="49"/>
      <c r="L265" s="49"/>
      <c r="M265" s="49"/>
    </row>
    <row r="266" spans="1:13" x14ac:dyDescent="0.25">
      <c r="A266" s="49"/>
      <c r="B266" s="49"/>
      <c r="C266" s="49"/>
      <c r="D266" s="49"/>
      <c r="E266" s="49"/>
      <c r="F266" s="49"/>
      <c r="G266" s="49"/>
      <c r="H266" s="49"/>
      <c r="I266" s="49"/>
      <c r="J266" s="49"/>
      <c r="K266" s="49"/>
      <c r="L266" s="49"/>
      <c r="M266" s="49"/>
    </row>
    <row r="267" spans="1:13" x14ac:dyDescent="0.25">
      <c r="A267" s="49"/>
      <c r="B267" s="49"/>
      <c r="C267" s="49"/>
      <c r="D267" s="49"/>
      <c r="E267" s="49"/>
      <c r="F267" s="49"/>
      <c r="G267" s="49"/>
      <c r="H267" s="49"/>
      <c r="I267" s="49"/>
      <c r="J267" s="49"/>
      <c r="K267" s="49"/>
      <c r="L267" s="49"/>
      <c r="M267" s="49"/>
    </row>
    <row r="268" spans="1:13" x14ac:dyDescent="0.25">
      <c r="A268" s="49"/>
      <c r="B268" s="49"/>
      <c r="C268" s="49"/>
      <c r="D268" s="49"/>
      <c r="E268" s="49"/>
      <c r="F268" s="49"/>
      <c r="G268" s="49"/>
      <c r="H268" s="49"/>
      <c r="I268" s="49"/>
      <c r="J268" s="49"/>
      <c r="K268" s="49"/>
      <c r="L268" s="49"/>
      <c r="M268" s="49"/>
    </row>
    <row r="269" spans="1:13" x14ac:dyDescent="0.25">
      <c r="A269" s="49"/>
      <c r="B269" s="49"/>
      <c r="C269" s="49"/>
      <c r="D269" s="49"/>
      <c r="E269" s="49"/>
      <c r="F269" s="49"/>
      <c r="G269" s="49"/>
      <c r="H269" s="49"/>
      <c r="I269" s="49"/>
      <c r="J269" s="49"/>
      <c r="K269" s="49"/>
      <c r="L269" s="49"/>
      <c r="M269" s="49"/>
    </row>
    <row r="270" spans="1:13" x14ac:dyDescent="0.25">
      <c r="A270" s="49"/>
      <c r="B270" s="49"/>
      <c r="C270" s="49"/>
      <c r="D270" s="49"/>
      <c r="E270" s="49"/>
      <c r="F270" s="49"/>
      <c r="G270" s="49"/>
      <c r="H270" s="49"/>
      <c r="I270" s="49"/>
      <c r="J270" s="49"/>
      <c r="K270" s="49"/>
      <c r="L270" s="49"/>
      <c r="M270" s="49"/>
    </row>
    <row r="271" spans="1:13" x14ac:dyDescent="0.25">
      <c r="A271" s="49"/>
      <c r="B271" s="49"/>
      <c r="C271" s="49"/>
      <c r="D271" s="49"/>
      <c r="E271" s="49"/>
      <c r="F271" s="49"/>
      <c r="G271" s="49"/>
      <c r="H271" s="49"/>
      <c r="I271" s="49"/>
      <c r="J271" s="49"/>
      <c r="K271" s="49"/>
      <c r="L271" s="49"/>
      <c r="M271" s="49"/>
    </row>
    <row r="272" spans="1:13" x14ac:dyDescent="0.25">
      <c r="A272" s="49"/>
      <c r="B272" s="49"/>
      <c r="C272" s="49"/>
      <c r="D272" s="49"/>
      <c r="E272" s="49"/>
      <c r="F272" s="49"/>
      <c r="G272" s="49"/>
      <c r="H272" s="49"/>
      <c r="I272" s="49"/>
      <c r="J272" s="49"/>
      <c r="K272" s="49"/>
      <c r="L272" s="49"/>
      <c r="M272" s="49"/>
    </row>
    <row r="273" spans="1:13" x14ac:dyDescent="0.25">
      <c r="A273" s="49"/>
      <c r="B273" s="49"/>
      <c r="C273" s="49"/>
      <c r="D273" s="49"/>
      <c r="E273" s="49"/>
      <c r="F273" s="49"/>
      <c r="G273" s="49"/>
      <c r="H273" s="49"/>
      <c r="I273" s="49"/>
      <c r="J273" s="49"/>
      <c r="K273" s="49"/>
      <c r="L273" s="49"/>
      <c r="M273" s="49"/>
    </row>
    <row r="274" spans="1:13" x14ac:dyDescent="0.25">
      <c r="A274" s="49"/>
      <c r="B274" s="49"/>
      <c r="C274" s="49"/>
      <c r="D274" s="49"/>
      <c r="E274" s="49"/>
      <c r="F274" s="49"/>
      <c r="G274" s="49"/>
      <c r="H274" s="49"/>
      <c r="I274" s="49"/>
      <c r="J274" s="49"/>
      <c r="K274" s="49"/>
      <c r="L274" s="49"/>
      <c r="M274" s="49"/>
    </row>
    <row r="275" spans="1:13" x14ac:dyDescent="0.25">
      <c r="A275" s="49"/>
      <c r="B275" s="49"/>
      <c r="C275" s="49"/>
      <c r="D275" s="49"/>
      <c r="E275" s="49"/>
      <c r="F275" s="49"/>
      <c r="G275" s="49"/>
      <c r="H275" s="49"/>
      <c r="I275" s="49"/>
      <c r="J275" s="49"/>
      <c r="K275" s="49"/>
      <c r="L275" s="49"/>
      <c r="M275" s="49"/>
    </row>
    <row r="276" spans="1:13" x14ac:dyDescent="0.25">
      <c r="A276" s="49"/>
      <c r="B276" s="49"/>
      <c r="C276" s="49"/>
      <c r="D276" s="49"/>
      <c r="E276" s="49"/>
      <c r="F276" s="49"/>
      <c r="G276" s="49"/>
      <c r="H276" s="49"/>
      <c r="I276" s="49"/>
      <c r="J276" s="49"/>
      <c r="K276" s="49"/>
      <c r="L276" s="49"/>
      <c r="M276" s="49"/>
    </row>
    <row r="277" spans="1:13" x14ac:dyDescent="0.25">
      <c r="A277" s="49"/>
      <c r="B277" s="49"/>
      <c r="C277" s="49"/>
      <c r="D277" s="49"/>
      <c r="E277" s="49"/>
      <c r="F277" s="49"/>
      <c r="G277" s="49"/>
      <c r="H277" s="49"/>
      <c r="I277" s="49"/>
      <c r="J277" s="49"/>
      <c r="K277" s="49"/>
      <c r="L277" s="49"/>
      <c r="M277" s="49"/>
    </row>
    <row r="278" spans="1:13" x14ac:dyDescent="0.25">
      <c r="A278" s="49"/>
      <c r="B278" s="49"/>
      <c r="C278" s="49"/>
      <c r="D278" s="49"/>
      <c r="E278" s="49"/>
      <c r="F278" s="49"/>
      <c r="G278" s="49"/>
      <c r="H278" s="49"/>
      <c r="I278" s="49"/>
      <c r="J278" s="49"/>
      <c r="K278" s="49"/>
      <c r="L278" s="49"/>
      <c r="M278" s="49"/>
    </row>
    <row r="279" spans="1:13" x14ac:dyDescent="0.25">
      <c r="A279" s="49"/>
      <c r="B279" s="49"/>
      <c r="C279" s="49"/>
      <c r="D279" s="49"/>
      <c r="E279" s="49"/>
      <c r="F279" s="49"/>
      <c r="G279" s="49"/>
      <c r="H279" s="49"/>
      <c r="I279" s="49"/>
      <c r="J279" s="49"/>
      <c r="K279" s="49"/>
      <c r="L279" s="49"/>
      <c r="M279" s="49"/>
    </row>
    <row r="280" spans="1:13" x14ac:dyDescent="0.25">
      <c r="A280" s="49"/>
      <c r="B280" s="49"/>
      <c r="C280" s="49"/>
      <c r="D280" s="49"/>
      <c r="E280" s="49"/>
      <c r="F280" s="49"/>
      <c r="G280" s="49"/>
      <c r="H280" s="49"/>
      <c r="I280" s="49"/>
      <c r="J280" s="49"/>
      <c r="K280" s="49"/>
      <c r="L280" s="49"/>
      <c r="M280" s="49"/>
    </row>
    <row r="281" spans="1:13" x14ac:dyDescent="0.25">
      <c r="A281" s="49"/>
      <c r="B281" s="49"/>
      <c r="C281" s="49"/>
      <c r="D281" s="49"/>
      <c r="E281" s="49"/>
      <c r="F281" s="49"/>
      <c r="G281" s="49"/>
      <c r="H281" s="49"/>
      <c r="I281" s="49"/>
      <c r="J281" s="49"/>
      <c r="K281" s="49"/>
      <c r="L281" s="49"/>
      <c r="M281" s="49"/>
    </row>
    <row r="282" spans="1:13" x14ac:dyDescent="0.25">
      <c r="A282" s="49"/>
      <c r="B282" s="49"/>
      <c r="C282" s="49"/>
      <c r="D282" s="49"/>
      <c r="E282" s="49"/>
      <c r="F282" s="49"/>
      <c r="G282" s="49"/>
      <c r="H282" s="49"/>
      <c r="I282" s="49"/>
      <c r="J282" s="49"/>
      <c r="K282" s="49"/>
      <c r="L282" s="49"/>
      <c r="M282" s="49"/>
    </row>
    <row r="283" spans="1:13" x14ac:dyDescent="0.25">
      <c r="A283" s="49"/>
      <c r="B283" s="49"/>
      <c r="C283" s="49"/>
      <c r="D283" s="49"/>
      <c r="E283" s="49"/>
      <c r="F283" s="49"/>
      <c r="G283" s="49"/>
      <c r="H283" s="49"/>
      <c r="I283" s="49"/>
      <c r="J283" s="49"/>
      <c r="K283" s="49"/>
      <c r="L283" s="49"/>
      <c r="M283" s="49"/>
    </row>
    <row r="284" spans="1:13" x14ac:dyDescent="0.25">
      <c r="A284" s="49"/>
      <c r="B284" s="49"/>
      <c r="C284" s="49"/>
      <c r="D284" s="49"/>
      <c r="E284" s="49"/>
      <c r="F284" s="49"/>
      <c r="G284" s="49"/>
      <c r="H284" s="49"/>
      <c r="I284" s="49"/>
      <c r="J284" s="49"/>
      <c r="K284" s="49"/>
      <c r="L284" s="49"/>
      <c r="M284" s="49"/>
    </row>
    <row r="285" spans="1:13" x14ac:dyDescent="0.25">
      <c r="A285" s="49"/>
      <c r="B285" s="49"/>
      <c r="C285" s="49"/>
      <c r="D285" s="49"/>
      <c r="E285" s="49"/>
      <c r="F285" s="49"/>
      <c r="G285" s="49"/>
      <c r="H285" s="49"/>
      <c r="I285" s="49"/>
      <c r="J285" s="49"/>
      <c r="K285" s="49"/>
      <c r="L285" s="49"/>
      <c r="M285" s="49"/>
    </row>
    <row r="286" spans="1:13" x14ac:dyDescent="0.25">
      <c r="A286" s="49"/>
      <c r="B286" s="49"/>
      <c r="C286" s="49"/>
      <c r="D286" s="49"/>
      <c r="E286" s="49"/>
      <c r="F286" s="49"/>
      <c r="G286" s="49"/>
      <c r="H286" s="49"/>
      <c r="I286" s="49"/>
      <c r="J286" s="49"/>
      <c r="K286" s="49"/>
      <c r="L286" s="49"/>
      <c r="M286" s="49"/>
    </row>
    <row r="287" spans="1:13" x14ac:dyDescent="0.25">
      <c r="A287" s="49"/>
      <c r="B287" s="49"/>
      <c r="C287" s="49"/>
      <c r="D287" s="49"/>
      <c r="E287" s="49"/>
      <c r="F287" s="49"/>
      <c r="G287" s="49"/>
      <c r="H287" s="49"/>
      <c r="I287" s="49"/>
      <c r="J287" s="49"/>
      <c r="K287" s="49"/>
      <c r="L287" s="49"/>
      <c r="M287" s="49"/>
    </row>
    <row r="288" spans="1:13" x14ac:dyDescent="0.25">
      <c r="A288" s="49"/>
      <c r="B288" s="49"/>
      <c r="C288" s="49"/>
      <c r="D288" s="49"/>
      <c r="E288" s="49"/>
      <c r="F288" s="49"/>
      <c r="G288" s="49"/>
      <c r="H288" s="49"/>
      <c r="I288" s="49"/>
      <c r="J288" s="49"/>
      <c r="K288" s="49"/>
      <c r="L288" s="49"/>
      <c r="M288" s="49"/>
    </row>
    <row r="289" spans="1:13" x14ac:dyDescent="0.25">
      <c r="A289" s="49"/>
      <c r="B289" s="49"/>
      <c r="C289" s="49"/>
      <c r="D289" s="49"/>
      <c r="E289" s="49"/>
      <c r="F289" s="49"/>
      <c r="G289" s="49"/>
      <c r="H289" s="49"/>
      <c r="I289" s="49"/>
      <c r="J289" s="49"/>
      <c r="K289" s="49"/>
      <c r="L289" s="49"/>
      <c r="M289" s="49"/>
    </row>
    <row r="290" spans="1:13" x14ac:dyDescent="0.25">
      <c r="A290" s="49"/>
      <c r="B290" s="49"/>
      <c r="C290" s="49"/>
      <c r="D290" s="49"/>
      <c r="E290" s="49"/>
      <c r="F290" s="49"/>
      <c r="G290" s="49"/>
      <c r="H290" s="49"/>
      <c r="I290" s="49"/>
      <c r="J290" s="49"/>
      <c r="K290" s="49"/>
      <c r="L290" s="49"/>
      <c r="M290" s="49"/>
    </row>
    <row r="291" spans="1:13" x14ac:dyDescent="0.25">
      <c r="A291" s="49"/>
      <c r="B291" s="49"/>
      <c r="C291" s="49"/>
      <c r="D291" s="49"/>
      <c r="E291" s="49"/>
      <c r="F291" s="49"/>
      <c r="G291" s="49"/>
      <c r="H291" s="49"/>
      <c r="I291" s="49"/>
      <c r="J291" s="49"/>
      <c r="K291" s="49"/>
      <c r="L291" s="49"/>
      <c r="M291" s="49"/>
    </row>
    <row r="292" spans="1:13" x14ac:dyDescent="0.25">
      <c r="A292" s="49"/>
      <c r="B292" s="49"/>
      <c r="C292" s="49"/>
      <c r="D292" s="49"/>
      <c r="E292" s="49"/>
      <c r="F292" s="49"/>
      <c r="G292" s="49"/>
      <c r="H292" s="49"/>
      <c r="I292" s="49"/>
      <c r="J292" s="49"/>
      <c r="K292" s="49"/>
      <c r="L292" s="49"/>
      <c r="M292" s="49"/>
    </row>
    <row r="293" spans="1:13" x14ac:dyDescent="0.25">
      <c r="A293" s="49"/>
      <c r="B293" s="49"/>
      <c r="C293" s="49"/>
      <c r="D293" s="49"/>
      <c r="E293" s="49"/>
      <c r="F293" s="49"/>
      <c r="G293" s="49"/>
      <c r="H293" s="49"/>
      <c r="I293" s="49"/>
      <c r="J293" s="49"/>
      <c r="K293" s="49"/>
      <c r="L293" s="49"/>
      <c r="M293" s="49"/>
    </row>
    <row r="294" spans="1:13" x14ac:dyDescent="0.25">
      <c r="A294" s="49"/>
      <c r="B294" s="49"/>
      <c r="C294" s="49"/>
      <c r="D294" s="49"/>
      <c r="E294" s="49"/>
      <c r="F294" s="49"/>
      <c r="G294" s="49"/>
      <c r="H294" s="49"/>
      <c r="I294" s="49"/>
      <c r="J294" s="49"/>
      <c r="K294" s="49"/>
      <c r="L294" s="49"/>
      <c r="M294" s="49"/>
    </row>
    <row r="295" spans="1:13" x14ac:dyDescent="0.25">
      <c r="A295" s="49"/>
      <c r="B295" s="49"/>
      <c r="C295" s="49"/>
      <c r="D295" s="49"/>
      <c r="E295" s="49"/>
      <c r="F295" s="49"/>
      <c r="G295" s="49"/>
      <c r="H295" s="49"/>
      <c r="I295" s="49"/>
      <c r="J295" s="49"/>
      <c r="K295" s="49"/>
      <c r="L295" s="49"/>
      <c r="M295" s="49"/>
    </row>
    <row r="296" spans="1:13" x14ac:dyDescent="0.25">
      <c r="A296" s="49"/>
      <c r="B296" s="49"/>
      <c r="C296" s="49"/>
      <c r="D296" s="49"/>
      <c r="E296" s="49"/>
      <c r="F296" s="49"/>
      <c r="G296" s="49"/>
      <c r="H296" s="49"/>
      <c r="I296" s="49"/>
      <c r="J296" s="49"/>
      <c r="K296" s="49"/>
      <c r="L296" s="49"/>
      <c r="M296" s="49"/>
    </row>
    <row r="297" spans="1:13" x14ac:dyDescent="0.25">
      <c r="A297" s="49"/>
      <c r="B297" s="49"/>
      <c r="C297" s="49"/>
      <c r="D297" s="49"/>
      <c r="E297" s="49"/>
      <c r="F297" s="49"/>
      <c r="G297" s="49"/>
      <c r="H297" s="49"/>
      <c r="I297" s="49"/>
      <c r="J297" s="49"/>
      <c r="K297" s="49"/>
      <c r="L297" s="49"/>
      <c r="M297" s="49"/>
    </row>
    <row r="298" spans="1:13" x14ac:dyDescent="0.25">
      <c r="A298" s="49"/>
      <c r="B298" s="49"/>
      <c r="C298" s="49"/>
      <c r="D298" s="49"/>
      <c r="E298" s="49"/>
      <c r="F298" s="49"/>
      <c r="G298" s="49"/>
      <c r="H298" s="49"/>
      <c r="I298" s="49"/>
      <c r="J298" s="49"/>
      <c r="K298" s="49"/>
      <c r="L298" s="49"/>
      <c r="M298" s="49"/>
    </row>
    <row r="299" spans="1:13" x14ac:dyDescent="0.25">
      <c r="A299" s="49"/>
      <c r="B299" s="49"/>
      <c r="C299" s="49"/>
      <c r="D299" s="49"/>
      <c r="E299" s="49"/>
      <c r="F299" s="49"/>
      <c r="G299" s="49"/>
      <c r="H299" s="49"/>
      <c r="I299" s="49"/>
      <c r="J299" s="49"/>
      <c r="K299" s="49"/>
      <c r="L299" s="49"/>
      <c r="M299" s="49"/>
    </row>
    <row r="300" spans="1:13" x14ac:dyDescent="0.25">
      <c r="A300" s="49"/>
      <c r="B300" s="49"/>
      <c r="C300" s="49"/>
      <c r="D300" s="49"/>
      <c r="E300" s="49"/>
      <c r="F300" s="49"/>
      <c r="G300" s="49"/>
      <c r="H300" s="49"/>
      <c r="I300" s="49"/>
      <c r="J300" s="49"/>
      <c r="K300" s="49"/>
      <c r="L300" s="49"/>
      <c r="M300" s="49"/>
    </row>
    <row r="301" spans="1:13" hidden="1" x14ac:dyDescent="0.25">
      <c r="B301" s="49"/>
      <c r="C301" s="49"/>
      <c r="D301" s="49"/>
      <c r="E301" s="49"/>
      <c r="F301" s="49"/>
      <c r="H301" s="49"/>
      <c r="I301" s="49"/>
      <c r="J301" s="49"/>
      <c r="K301" s="49"/>
      <c r="L301" s="49"/>
    </row>
    <row r="302" spans="1:13" x14ac:dyDescent="0.25">
      <c r="B302" s="49"/>
      <c r="C302" s="49"/>
      <c r="D302" s="49"/>
      <c r="E302" s="49"/>
      <c r="F302" s="49"/>
      <c r="H302" s="49"/>
      <c r="I302" s="49"/>
      <c r="J302" s="49"/>
      <c r="K302" s="49"/>
    </row>
    <row r="303" spans="1:13" hidden="1" x14ac:dyDescent="0.25">
      <c r="B303" s="49"/>
      <c r="C303" s="49"/>
      <c r="D303" s="49"/>
      <c r="E303" s="49"/>
      <c r="F303" s="49"/>
      <c r="H303" s="49"/>
      <c r="I303" s="49"/>
      <c r="J303" s="49"/>
      <c r="K303" s="49"/>
    </row>
    <row r="304" spans="1:13" hidden="1" x14ac:dyDescent="0.25">
      <c r="B304" s="49"/>
      <c r="C304" s="49"/>
      <c r="D304" s="49"/>
      <c r="E304" s="49"/>
      <c r="F304" s="49"/>
      <c r="H304" s="49"/>
      <c r="I304" s="49"/>
      <c r="J304" s="49"/>
      <c r="K304" s="49"/>
    </row>
    <row r="305" spans="8:11" hidden="1" x14ac:dyDescent="0.25">
      <c r="H305" s="49"/>
      <c r="I305" s="49"/>
      <c r="J305" s="49"/>
      <c r="K305" s="49"/>
    </row>
    <row r="306" spans="8:11" hidden="1" x14ac:dyDescent="0.25">
      <c r="H306" s="49"/>
      <c r="I306" s="49"/>
      <c r="J306" s="49"/>
      <c r="K306" s="49"/>
    </row>
    <row r="307" spans="8:11" hidden="1" x14ac:dyDescent="0.25">
      <c r="H307" s="49"/>
      <c r="I307" s="49"/>
      <c r="J307" s="49"/>
      <c r="K307" s="49"/>
    </row>
    <row r="308" spans="8:11" hidden="1" x14ac:dyDescent="0.25">
      <c r="H308" s="49"/>
      <c r="I308" s="49"/>
      <c r="J308" s="49"/>
      <c r="K308" s="49"/>
    </row>
    <row r="309" spans="8:11" hidden="1" x14ac:dyDescent="0.25">
      <c r="H309" s="49"/>
      <c r="I309" s="49"/>
      <c r="J309" s="49"/>
      <c r="K309" s="49"/>
    </row>
    <row r="310" spans="8:11" hidden="1" x14ac:dyDescent="0.25">
      <c r="H310" s="49"/>
      <c r="I310" s="49"/>
      <c r="J310" s="49"/>
      <c r="K310" s="49"/>
    </row>
    <row r="311" spans="8:11" hidden="1" x14ac:dyDescent="0.25">
      <c r="H311" s="49"/>
      <c r="I311" s="49"/>
      <c r="J311" s="49"/>
      <c r="K311" s="49"/>
    </row>
    <row r="312" spans="8:11" hidden="1" x14ac:dyDescent="0.25">
      <c r="H312" s="49"/>
      <c r="I312" s="49"/>
      <c r="J312" s="49"/>
      <c r="K312" s="49"/>
    </row>
    <row r="313" spans="8:11" hidden="1" x14ac:dyDescent="0.25">
      <c r="H313" s="49"/>
      <c r="I313" s="49"/>
      <c r="J313" s="49"/>
      <c r="K313" s="49"/>
    </row>
    <row r="314" spans="8:11" hidden="1" x14ac:dyDescent="0.25">
      <c r="H314" s="49"/>
      <c r="I314" s="49"/>
      <c r="J314" s="49"/>
      <c r="K314" s="49"/>
    </row>
    <row r="315" spans="8:11" hidden="1" x14ac:dyDescent="0.25">
      <c r="H315" s="49"/>
      <c r="I315" s="49"/>
      <c r="J315" s="49"/>
      <c r="K315" s="49"/>
    </row>
    <row r="316" spans="8:11" hidden="1" x14ac:dyDescent="0.25">
      <c r="H316" s="49"/>
      <c r="I316" s="49"/>
      <c r="J316" s="49"/>
      <c r="K316" s="49"/>
    </row>
    <row r="317" spans="8:11" hidden="1" x14ac:dyDescent="0.25">
      <c r="H317" s="49"/>
      <c r="I317" s="49"/>
      <c r="J317" s="49"/>
      <c r="K317" s="49"/>
    </row>
    <row r="318" spans="8:11" hidden="1" x14ac:dyDescent="0.25">
      <c r="H318" s="49"/>
      <c r="I318" s="49"/>
      <c r="J318" s="49"/>
      <c r="K318" s="49"/>
    </row>
    <row r="319" spans="8:11" hidden="1" x14ac:dyDescent="0.25">
      <c r="H319" s="49"/>
      <c r="I319" s="49"/>
      <c r="J319" s="49"/>
      <c r="K319" s="49"/>
    </row>
    <row r="320" spans="8:11" hidden="1" x14ac:dyDescent="0.25">
      <c r="H320" s="49"/>
      <c r="I320" s="49"/>
      <c r="J320" s="49"/>
      <c r="K320" s="49"/>
    </row>
    <row r="321" spans="8:11" hidden="1" x14ac:dyDescent="0.25">
      <c r="H321" s="49"/>
      <c r="I321" s="49"/>
      <c r="J321" s="49"/>
      <c r="K321" s="49"/>
    </row>
    <row r="322" spans="8:11" hidden="1" x14ac:dyDescent="0.25">
      <c r="H322" s="49"/>
      <c r="I322" s="49"/>
      <c r="J322" s="49"/>
      <c r="K322" s="49"/>
    </row>
    <row r="323" spans="8:11" hidden="1" x14ac:dyDescent="0.25">
      <c r="H323" s="49"/>
      <c r="I323" s="49"/>
      <c r="J323" s="49"/>
      <c r="K323" s="49"/>
    </row>
    <row r="324" spans="8:11" hidden="1" x14ac:dyDescent="0.25">
      <c r="H324" s="49"/>
      <c r="I324" s="49"/>
      <c r="J324" s="49"/>
      <c r="K324" s="49"/>
    </row>
    <row r="325" spans="8:11" hidden="1" x14ac:dyDescent="0.25">
      <c r="H325" s="49"/>
      <c r="I325" s="49"/>
      <c r="J325" s="49"/>
      <c r="K325" s="49"/>
    </row>
    <row r="326" spans="8:11" hidden="1" x14ac:dyDescent="0.25">
      <c r="H326" s="49"/>
      <c r="I326" s="49"/>
      <c r="J326" s="49"/>
      <c r="K326" s="49"/>
    </row>
    <row r="327" spans="8:11" hidden="1" x14ac:dyDescent="0.25">
      <c r="H327" s="49"/>
      <c r="I327" s="49"/>
      <c r="J327" s="49"/>
      <c r="K327" s="49"/>
    </row>
    <row r="328" spans="8:11" hidden="1" x14ac:dyDescent="0.25">
      <c r="H328" s="49"/>
      <c r="I328" s="49"/>
      <c r="J328" s="49"/>
      <c r="K328" s="49"/>
    </row>
    <row r="329" spans="8:11" hidden="1" x14ac:dyDescent="0.25">
      <c r="H329" s="49"/>
      <c r="I329" s="49"/>
      <c r="J329" s="49"/>
      <c r="K329" s="49"/>
    </row>
    <row r="330" spans="8:11" hidden="1" x14ac:dyDescent="0.25">
      <c r="H330" s="49"/>
      <c r="I330" s="49"/>
      <c r="J330" s="49"/>
      <c r="K330" s="49"/>
    </row>
    <row r="331" spans="8:11" hidden="1" x14ac:dyDescent="0.25">
      <c r="H331" s="49"/>
      <c r="I331" s="49"/>
      <c r="J331" s="49"/>
      <c r="K331" s="49"/>
    </row>
    <row r="332" spans="8:11" hidden="1" x14ac:dyDescent="0.25">
      <c r="H332" s="49"/>
      <c r="I332" s="49"/>
      <c r="J332" s="49"/>
      <c r="K332" s="49"/>
    </row>
    <row r="333" spans="8:11" hidden="1" x14ac:dyDescent="0.25">
      <c r="H333" s="49"/>
      <c r="I333" s="49"/>
      <c r="J333" s="49"/>
      <c r="K333" s="49"/>
    </row>
    <row r="334" spans="8:11" hidden="1" x14ac:dyDescent="0.25">
      <c r="H334" s="49"/>
      <c r="I334" s="49"/>
      <c r="J334" s="49"/>
      <c r="K334" s="49"/>
    </row>
  </sheetData>
  <autoFilter ref="H25:K181" xr:uid="{00000000-0001-0000-0200-000000000000}">
    <sortState xmlns:xlrd2="http://schemas.microsoft.com/office/spreadsheetml/2017/richdata2" ref="H26:K181">
      <sortCondition ref="H25:H181"/>
    </sortState>
  </autoFilter>
  <phoneticPr fontId="7" type="noConversion"/>
  <conditionalFormatting sqref="D4:E4">
    <cfRule type="cellIs" dxfId="6" priority="2" operator="notBetween">
      <formula>-1</formula>
      <formula>1</formula>
    </cfRule>
  </conditionalFormatting>
  <conditionalFormatting sqref="D16:E16">
    <cfRule type="cellIs" dxfId="5" priority="3" operator="notBetween">
      <formula>-1</formula>
      <formula>1</formula>
    </cfRule>
  </conditionalFormatting>
  <conditionalFormatting sqref="D34:E34">
    <cfRule type="cellIs" dxfId="4" priority="10" operator="notBetween">
      <formula>-1</formula>
      <formula>1</formula>
    </cfRule>
  </conditionalFormatting>
  <conditionalFormatting sqref="F6:F13 F18:F31 F36:F61">
    <cfRule type="cellIs" dxfId="3" priority="12" operator="lessThan">
      <formula>-1</formula>
    </cfRule>
  </conditionalFormatting>
  <conditionalFormatting sqref="I24">
    <cfRule type="cellIs" dxfId="2" priority="8" operator="notBetween">
      <formula>-1</formula>
      <formula>1</formula>
    </cfRule>
  </conditionalFormatting>
  <conditionalFormatting sqref="I4:J4">
    <cfRule type="cellIs" dxfId="1" priority="7" operator="notBetween">
      <formula>-1</formula>
      <formula>1</formula>
    </cfRule>
  </conditionalFormatting>
  <conditionalFormatting sqref="K26:K180">
    <cfRule type="cellIs" dxfId="0" priority="13"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C0FC80-D8D4-4186-A014-EF4336C8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C562A-D9FC-46DB-858E-A58823D3EA67}">
  <ds:schemaRefs>
    <ds:schemaRef ds:uri="http://schemas.microsoft.com/sharepoint/v3/contenttype/forms"/>
  </ds:schemaRefs>
</ds:datastoreItem>
</file>

<file path=customXml/itemProps3.xml><?xml version="1.0" encoding="utf-8"?>
<ds:datastoreItem xmlns:ds="http://schemas.openxmlformats.org/officeDocument/2006/customXml" ds:itemID="{9D2BB258-4CE4-4B9C-B21B-451AA716E438}">
  <ds:schemaRefs>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a9c38585-5fcb-43a1-9e74-2a80ca4f53bb"/>
    <ds:schemaRef ds:uri="f0af8808-8843-444b-94c4-86c0ae1c93d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Fernando Potyguar de Alencar Araújo</cp:lastModifiedBy>
  <cp:revision/>
  <dcterms:created xsi:type="dcterms:W3CDTF">2022-06-21T18:57:23Z</dcterms:created>
  <dcterms:modified xsi:type="dcterms:W3CDTF">2024-10-28T20:14:26Z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